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5600" windowHeight="8325" activeTab="1"/>
  </bookViews>
  <sheets>
    <sheet name="RESUMEN" sheetId="1" r:id="rId1"/>
    <sheet name="CIERRE" sheetId="2" r:id="rId2"/>
  </sheets>
  <definedNames>
    <definedName name="_xlnm._FilterDatabase" localSheetId="1" hidden="1">'CIERRE'!$A$7:$G$214</definedName>
    <definedName name="_xlnm.Print_Area" localSheetId="1">'CIERRE'!$A$1:$G$214</definedName>
    <definedName name="_xlnm.Print_Area" localSheetId="0">'RESUMEN'!$A$1:$B$19</definedName>
    <definedName name="_xlnm.Print_Titles" localSheetId="1">'CIERRE'!$1:$6</definedName>
  </definedNames>
  <calcPr fullCalcOnLoad="1"/>
</workbook>
</file>

<file path=xl/sharedStrings.xml><?xml version="1.0" encoding="utf-8"?>
<sst xmlns="http://schemas.openxmlformats.org/spreadsheetml/2006/main" count="462" uniqueCount="289">
  <si>
    <t>H. AYUNTAMIENTO DE MEXICALI</t>
  </si>
  <si>
    <t>EJERCIDO</t>
  </si>
  <si>
    <t>AUTORIZADO</t>
  </si>
  <si>
    <t>CONTRATADO</t>
  </si>
  <si>
    <t>DESARROLLO SOCIAL MUNICIPAL</t>
  </si>
  <si>
    <t>TOTAL ALUMBRADO PUBLICO PRESENTADO COMISION</t>
  </si>
  <si>
    <t>FALTA POR PRESENTAR</t>
  </si>
  <si>
    <t xml:space="preserve">ELECTRIFICACION </t>
  </si>
  <si>
    <t>F313/003 OBRA F313/2011</t>
  </si>
  <si>
    <t>SUMINISTRO E INSTALACION DE ALUMBRADO PUBLICO EN VIALIDADES EN EL EJ. HECHICERA DELG. HECHICERA</t>
  </si>
  <si>
    <t>F313/003 OBRA F313/2012</t>
  </si>
  <si>
    <t xml:space="preserve">AMPLIACION DE LA RED DE ENERGIA ELECTRICA EN EL POB. EL CHOROPO, DELEG. CERRO PRIETO </t>
  </si>
  <si>
    <t>F313/016 OBRA F313/2059</t>
  </si>
  <si>
    <t>SUMINISTRO E INSTALACION DE ALUMBRADO PUBLICO EN VIALIDADES EN LA ZONA ALAMO MOCHO, DELG. GLEZ ORTEGA</t>
  </si>
  <si>
    <t>F313/016 OBRA F313/2060</t>
  </si>
  <si>
    <t>SUMINISTRO E INSTALACION DE ALUMBRADO PUBLICO EN VIALIDADES EN LA COL. PIONEROS, DELG. CD. MORELOS</t>
  </si>
  <si>
    <t>F313/016 OBRA F313/2061</t>
  </si>
  <si>
    <t>SUMINISTRO E INSTALACION DE ALUMBRADO PUBLICO EN VIALIDADES COL. CAMPO LA 15 DELG. CD. MORELOS</t>
  </si>
  <si>
    <t>F313/016 OBRA F313/2062</t>
  </si>
  <si>
    <t>SUMINISTRO E INSTALACION DE ALUMBRADO PUBLICO EN VIALIDADES COL. BORQUEZ, DELG. BENITO JUAREZ</t>
  </si>
  <si>
    <t>F313/016 OBRA F313/2063</t>
  </si>
  <si>
    <t>SUMINISTRO E INSTALACION DE ALUMBRADO PUBLICO EN VIALIDADES COL. EL SIFON, DELG. GPE. VICTORIA</t>
  </si>
  <si>
    <t>F313/016 OBRA F313/2064</t>
  </si>
  <si>
    <t>SUMINISTRO E INSTALACION DE ALUMBRADO PUBLICO EN VIALIDADES EN EL EJ. MICHOACAN DE OCAMPO DELG. CERRO PRIETO</t>
  </si>
  <si>
    <t>F313/016 OBRA F313/2058</t>
  </si>
  <si>
    <t>AMPLIACION DE LA RED DE ENERGIA ELECTRICA, COL. SILVA EL SIFON, DELG. GPE. VICTORIA</t>
  </si>
  <si>
    <t>F313/022 OBRA F313/2090</t>
  </si>
  <si>
    <t>SUMINISTRO E INSTALACION DE ALUMBRADO PUBLICO PUBLICO EN VIALIDADES COL. PANGA, DELG. CD. MORELOS</t>
  </si>
  <si>
    <t>F313/022 OBRA F313/2091</t>
  </si>
  <si>
    <t>SUMINISTRO E INSTALACION DE ALUMBRADO PUBLICO PUBLICO EN VIALIDADES COL. REFORMA DELG. ALGODONES</t>
  </si>
  <si>
    <t>F313/022 OBRA F313/2092</t>
  </si>
  <si>
    <t>SUMINISTRO E INSTALACION DE ALUMBRADO PUBLICO PUBLICO EN VIALIDADES COL. PUENTE BLANCO DELG. CD. MORELOS</t>
  </si>
  <si>
    <t>F313/022 OBRA F313/2093</t>
  </si>
  <si>
    <t>SUMINISTRO E INSTALACION DE ALUMBRADO PUBLICO PUBLICO EN VIALIDADES COL. EJ. EST. DELTA DEL EST. DELTA</t>
  </si>
  <si>
    <t>AMPLIACION DE RED DE ENERGIA ELECTRICA EN EL EJIDO JIQUILPAN, DELG. BATAQUEZ</t>
  </si>
  <si>
    <t xml:space="preserve">TOTAL ELECTRIFICACION </t>
  </si>
  <si>
    <t>INFRAESTRUCTURA EDUCATIVA BASICA</t>
  </si>
  <si>
    <t>F313/003 OBRA F313/2013</t>
  </si>
  <si>
    <t>CONSTRUCCION DE CUBIERTA EN EXPLANADA CIVICA EN ESC. SEC. GRAL. NO. 76 FRANCISCO I. MADERO, COL. ROBLEDO, DELEG. GLEZ. ORTEGA</t>
  </si>
  <si>
    <t>F313/003 OBRA F313/2014</t>
  </si>
  <si>
    <t>CONSTRUCCION DE CERCO PERIMETRAL EN ESC. SEC. GRAL. NO. 103 GUSTAVO VILDOSOLA ALMADA COL. SATELITE, DELEG. GLEZ. ORTEGA</t>
  </si>
  <si>
    <t>F313/003 OBRA F313/2015</t>
  </si>
  <si>
    <t>CONSTRUCCION DE CUBIERTA EN EXPLANADA CIVICA DE ESC. SEC. TEC. NO. 9, COL. SANTO NIÑO, DELEG. PROGRESO</t>
  </si>
  <si>
    <t>F313/003 OBRA F313/2016</t>
  </si>
  <si>
    <t xml:space="preserve">CONSTRUCCION DE CUBIERTA EN EXPLANADA CIVICA EN ESC. SEC. GRAL. VESP. NO 12, POB. CIUDAD MORELOS </t>
  </si>
  <si>
    <t>F313/003 OBRA F313/2017</t>
  </si>
  <si>
    <t>CONSTRUCCION DE CUBIERTA EN EXPLANADA CIVICA EN ESC. SEC. EST. NO. 13 EMILIANO ZAPATA, EJIDO DELA-OAXACA, DELEG. EST. DELTA</t>
  </si>
  <si>
    <t>F313/003 OBRA F313/2018</t>
  </si>
  <si>
    <t>CONSTRUCCION DE EXPLANADA CIVICA EN ESC. SEC. GRAL. NO. 104, COL. VALLE NUEVO, DELEG. GPE. VICTORIA</t>
  </si>
  <si>
    <t>F313/003 OBRA F313/2019</t>
  </si>
  <si>
    <t>CONSTRUCCION DE CUBIERTA EN EXPLANADA CIVICA EN E. P. ING. JORGE LOPEZ COLLADO, KM 49, DELEG. V. CARRANZA</t>
  </si>
  <si>
    <t>F313/011 OBRA F313/2046</t>
  </si>
  <si>
    <t>CONSTRUCCION PERIMETRAL EN J. N. IMPERIO AZTECA, COL. SAN JACINTO, DELEG. PROGRESO.</t>
  </si>
  <si>
    <t>F313/011 OBRA F313/2047</t>
  </si>
  <si>
    <t>CONSTRUCCION DE CUBIERTA EN EXPLANADA CIVICA EN E. P. CONSTITUYENTE  DE QUERTARO, EJIDO QUERETARO, DELEG. HECHICERA</t>
  </si>
  <si>
    <t>F313/011 OBRA F313/2048</t>
  </si>
  <si>
    <t>CONSTRUCCION DE CUBIERTA EN EXPLANADA CIVICA EN J. N. SOR JUANA INES DE LA CRUZ, EJIDO GUERERO, DELEG. EST. DELTA</t>
  </si>
  <si>
    <t>F313/011 OBRA F313/2049</t>
  </si>
  <si>
    <t>CONSTRUCCION DE CUBIERTA EN EXPLANADA CIVICA EN E. P. EST. JOSE MARIA MORELOS Y PAVON EJIDO AGUASCALIENTES, DELEG. GPE. VICTORIA</t>
  </si>
  <si>
    <t>F313/011 OBRA F313/2050</t>
  </si>
  <si>
    <t>CONSTRUCCION DE CERCO PERIMETRAL EN E. P. FERNANDO MONTES DE OCA, CONJ. HABIT. VENUSTIANO CARRANZA, DELEG. V. CARRANZA</t>
  </si>
  <si>
    <t>F313/016 OBRA F313/2066</t>
  </si>
  <si>
    <t>CONSTRUCCION DE CUBIERTA EN EXPLANADA CIVICA EN E.P. INSURGENTES JOSE ANTONIO TORRES, EJ. MEZQUITAL, DELG. HERMOSILLO</t>
  </si>
  <si>
    <t>F313/016 OBRA F313/2067</t>
  </si>
  <si>
    <t>CONSTRUCCION DE CUBIERTA EN EXPLANADA CIVICA EN E.P. NIÑOS HEROES DE CHAPULTEPEC, KM. 43 DELG. GPE. VICTORIA</t>
  </si>
  <si>
    <t>F313/016 OBRA F313/2068</t>
  </si>
  <si>
    <t>CONSTRUCCION DE CUBIERTA EN EXPLANADA CIVICA EN J.N. JUAN AMOS COMENIO, EJIDO SINALOA, DELG. CERRO PRIETO</t>
  </si>
  <si>
    <t>F313/016 OBRA F313/2069</t>
  </si>
  <si>
    <t>CONSTRUCCION DE CERCO PERIMETRAL EN ESC. SEC. GRAL. MAT. NO.96 EJ. GUANAJUATO DELG. CERRO PRIETO</t>
  </si>
  <si>
    <t>F313/016 OBRA F313/2070</t>
  </si>
  <si>
    <t>CONSTRUCCION DE CUBIERTA EN J.N. SEGISMUNDO FREUD, EJIDO GUANAJUATO, DELG. CERRO PRIETO</t>
  </si>
  <si>
    <t>F313/016 OBRA F313/2071</t>
  </si>
  <si>
    <t>CONSTRUCCION DE CUBIERTA EN EXPLANADA CIVICA EN E.P. RURAL MANUEL RAMOS REYES, EJIDO, PLAN DE AYALA, DELG. COL. NUEVAS</t>
  </si>
  <si>
    <t>F313/016 OBRA F313/2072</t>
  </si>
  <si>
    <t>CONSTRUCCION DE CERCO PERIMETRAL EN J.N. TOM NEVEAU, COL. LOS ARCOS, DELG. SAN FELIPE</t>
  </si>
  <si>
    <t>F313/016 OBRA F313/2065</t>
  </si>
  <si>
    <t>CONSTRUCCION DE CERCO PERIMETRAL EN ESC. SEC. TEC. NO.5 POB. BENITO JUAREZ DELG. BENITO JUAREZ</t>
  </si>
  <si>
    <t>F313/027 OBRA F313/2101</t>
  </si>
  <si>
    <t>CONSTRUCCION DE CUBIERTA EN CANCHA DE USOS MULTIPLES EN E.P. RURAL HEROES DE CHAPULTEPEC EJ. NUEVO LEON DELG. EST. DELTA</t>
  </si>
  <si>
    <t>F313/029 OBRA F313/2106</t>
  </si>
  <si>
    <t>CONSTRUCCION DE CUBIERTA EN EXPLANADA CIVICA EN E.P. CIENCIA Y TRABAJO, COL. AHUMADA, DELG. PROGRESO</t>
  </si>
  <si>
    <t>F313/029 OBRA F313/2107</t>
  </si>
  <si>
    <t>CONSTRUCCION DE CERCO PERIMETRAL EN J.N. KAROL WOJTYLA, COL. SAN CARLOS DELG. PROGRESO</t>
  </si>
  <si>
    <t>F313/029 OBRA F313/2108</t>
  </si>
  <si>
    <t>CONSTRUCCION DE CUBIERTA EN EXPLANADA CIVICA EB E.P. JOAQUIN GARCIA, EJ. YUCATAN, DELG. BENITO JUAREZ</t>
  </si>
  <si>
    <t>F313/029 OBRA F313/2109</t>
  </si>
  <si>
    <t>CONSTRUCCION DE CUBIERTA EN EXPLANADA CIVICA EN E.P. SALTILLO, EJ. SALTILLO DELG. EST. DELTA</t>
  </si>
  <si>
    <t>F313/034 OBRA F313/2115</t>
  </si>
  <si>
    <t>CONSTRUCCION DE FOSA SPTICA Y REHABILITACION DE CERCO PERIMETRAL EN J.N. BEATRIZ ORDOÑEZ ACUÑA, EST. DELTA, DELG. EST. DELTA</t>
  </si>
  <si>
    <t>TOTAL INFRAESTRUCTURA BASICA EDUCATIVA</t>
  </si>
  <si>
    <t>URBANIZACION DE VIALIDADES</t>
  </si>
  <si>
    <t>F313/003 OBRA F313/2020</t>
  </si>
  <si>
    <t>SUMINISTRO Y COLOCACION DE REVESTIMIENTO EN VIALIDADES EN EL EJIDO AMP. NUEVO DELTA DELEG. EST. DELTA</t>
  </si>
  <si>
    <t>F313/011 OBRA F313/2051</t>
  </si>
  <si>
    <t>SUMINISTRO Y COLOCACION DE REVESTIMIENTO EN VIALIDADES EN EL EJIDO CUERNAVACA, DELEG. GLEZ. ORTEGA (208,958.88 - 2012, 221,041.12 - 2013)</t>
  </si>
  <si>
    <t>F313/011 OBRA F313/2052</t>
  </si>
  <si>
    <t>SUMINISTRO Y COLOCACION DE REVESTIMIENTO EN VIALIDADES EN EL EJIDO MORELIA, DELEG. EST. DELTA</t>
  </si>
  <si>
    <t>F313/016 OBRA F313/2080</t>
  </si>
  <si>
    <t>SUMINISTRO Y COLOCACION DE REVESTIMIENTO EN VIALIDADES EN EL EJIDO OVIEDO MOTA INDIVISO, DELG. COLONIAS NUEVAS</t>
  </si>
  <si>
    <t>F313/016 OBRA F313/2073</t>
  </si>
  <si>
    <t>SUMINISTRO Y COLOCACION DE REVESTIMIENTO EN VIALIDADES COL. VALLE DE PLATA DELG. PROGRESO</t>
  </si>
  <si>
    <t>F313/016 OBRA F313/2074</t>
  </si>
  <si>
    <t>SUMINISTRO Y COLOCACION DE REVESTIMIENTO DE VIALIDADES POB. LOS ALGODONES DELG. ALGODONES</t>
  </si>
  <si>
    <t>F313/016 OBRA F313/2075</t>
  </si>
  <si>
    <t>SUMINISTRO Y COLOCACION DE REVESTIMIENTO DE VIALIDADES EJ. REPUBLICA MEXICANA DELG. ALGODONES</t>
  </si>
  <si>
    <t>F313/016 OBRA F313/2076</t>
  </si>
  <si>
    <t>SUMINISTRO Y COLOCACION DE REVESTIMIENTO DE VIALIDADES EJ. LAZARO CARDENAS DELG. BENITO JUAREZ</t>
  </si>
  <si>
    <t>F313/016 OBRA F313/2077</t>
  </si>
  <si>
    <t>SUMINISTRO Y COLOCACION DE REVESTIMIENTO DE POB. CD. MORELOS DELG. CD. MORELOS</t>
  </si>
  <si>
    <t>F313/016 OBRA F313/2078</t>
  </si>
  <si>
    <t>SUMINISTRO Y COLOCACION DE REVESTIMIENTO DE POB. AMPLIACION HERMOSILLO DELG. HERMOSILLO</t>
  </si>
  <si>
    <t>F313/016 OBRA F313/2079</t>
  </si>
  <si>
    <t>SUMINISTRO Y COLOCACION DE REVESTIMIENTO EN VIALIDADES, EJIDO SAN LUIS, DELG. HECHICERA</t>
  </si>
  <si>
    <t>F313/022 OBRA F313/2094</t>
  </si>
  <si>
    <t xml:space="preserve">SUMINISTRO Y COLOCACION DE REVESTIMIENTO EN VIALIDADES EN POB. COMPUERTAS CAREJEY </t>
  </si>
  <si>
    <t>F313/022 OBRA F313/2095</t>
  </si>
  <si>
    <t>SUMINISTRO Y COLOCACION DE REVESTIMIENTO EN VIALIDADES EN POB. CUCAPA INDIGENA, DELG. V.CARRANZA</t>
  </si>
  <si>
    <t>F313/027 OBRA F313/2102</t>
  </si>
  <si>
    <t>SUMINISTRO Y COLOCACION DE REVESTIMIENTO EN VIALIDADES COL. SAN PABLO DELG. PROGRESO</t>
  </si>
  <si>
    <t>F313/027 OBRA F313/2103</t>
  </si>
  <si>
    <t>SUMINISTRO Y COLOCACION DE REVESTIMIENTO EN VIALIDADES COL. GABRIELA MISTRAL COL. PROGRESO</t>
  </si>
  <si>
    <t>F313/027 OBRA F313/2104</t>
  </si>
  <si>
    <t>SUMINISTRO Y COLOCACION DE REVESTIMIENTO EN VIALIDADES COL. LOS OLIVOS DELG. PROGRESO</t>
  </si>
  <si>
    <t>F313/027 OBRA F313/2105</t>
  </si>
  <si>
    <t>SUMINISTRO Y COLOCACION DE REVESTIMIENTO EN VIALIDADES AMPL. CENTINELA, DELG. PROGRESO</t>
  </si>
  <si>
    <t>F313/029 OBRA F313/2110</t>
  </si>
  <si>
    <t>SUMINISTRO Y COLOCACION DE REVESTIMIENTO EN VIALIDADES, COL. SANTA LORENA DELG. PROGRESO</t>
  </si>
  <si>
    <t>F313/029 OBRA F313/2111</t>
  </si>
  <si>
    <t>SUMINISTRO Y COLOCACION DE REVESTIMIENTO EN VIALIDADES, COL. SAN CARLOS, COL. PROGRESO</t>
  </si>
  <si>
    <t>F313/029 OBRA F313/2112</t>
  </si>
  <si>
    <t>SUMINISTRO Y COLOCACION DE REVESTIMIENTO EN VIALIDADES, EJ. JUAN DE LA BARRERA DELG. HECHICERA</t>
  </si>
  <si>
    <t>F313/029 OBRA F313/2113</t>
  </si>
  <si>
    <t>SUMINISTRO Y COLOCACION DE REVESTIMIENTO EN VIALIDADES, EJ. HERMOSILLO DELG. HERMOSILLO</t>
  </si>
  <si>
    <t>F313/029 OBRA F313/2116</t>
  </si>
  <si>
    <t>SUMINISTRO Y COLOCACION DE REVESTIMIENTO EN VIALIDADES, EJ. HIDALGO DELG. EST. DELTA</t>
  </si>
  <si>
    <t>F313/029 OBRA F313/2117</t>
  </si>
  <si>
    <t>SUMINISTRO Y COLOCACION DE REVESTIMIENTO EN VIALIDADES, POB. EST. DELTA, DELG. EST. DELTA</t>
  </si>
  <si>
    <t>TOTAL URBANIZACION DE VIALIDADES</t>
  </si>
  <si>
    <t>AGUA POTABLE</t>
  </si>
  <si>
    <t>F313/016 OBRA F313/2083</t>
  </si>
  <si>
    <t>REHABILITACION DEL SISTEMA DE AGUA POTABLE, EJ. CHIHUAHA, DELG. CERO PRIETO</t>
  </si>
  <si>
    <t>F313/016 OBRA F313/2081</t>
  </si>
  <si>
    <t>REHABILITACION DEL SISTEMA DE AGUA POTABLE, EJ. QUERETARO DEL HECHICERA</t>
  </si>
  <si>
    <t>F313/016 OBRA F313/2082</t>
  </si>
  <si>
    <t>REHABILITACION DEL SISTEMA DE AGUA POTABLE, EJ. SONORA DEL. VENUSTIANO CARRANZA</t>
  </si>
  <si>
    <t>TOTAL AGUA POTABLE</t>
  </si>
  <si>
    <t>MEJORAMIENTO DE VIVIENDA</t>
  </si>
  <si>
    <t>F313/016 OBRA F313/2084</t>
  </si>
  <si>
    <t>MEJORAMIENTO DE VIVIENDA VARIO SECTORES DE MEXICALI</t>
  </si>
  <si>
    <t>F313/022 OBRA F313/2096</t>
  </si>
  <si>
    <t>MEJORAMIENTO DE VIVIENDA EN VARIOS SECTORES DE MEXICALI (2DA ETAPA)</t>
  </si>
  <si>
    <t>SUBTOTAL DESOM</t>
  </si>
  <si>
    <t>GASTOS INDIRECTOS</t>
  </si>
  <si>
    <t>F313/008 OBRA F313/2040</t>
  </si>
  <si>
    <t>SERVICIOS PERSONALES</t>
  </si>
  <si>
    <t>COMBUSTIBLES</t>
  </si>
  <si>
    <t>MATERIALES Y UTILES DE OFICINA</t>
  </si>
  <si>
    <t>TOTAL GASTOS INDIRECTOS</t>
  </si>
  <si>
    <t>PAVIMENTO ECONOMICO EN DIVERSAS CALLES DE  SANFELIPE ZONA 1, PERTENECE AL POLIGONO 2105 SAN FELIPE</t>
  </si>
  <si>
    <t>PAVIMENTO ECONOMICO EN DIVERSAS CALLES DE  COL. DEL SOL KM 43, EN GUADALUPE VICTORIA PERTENECE AL POLIGONO 2065</t>
  </si>
  <si>
    <t>PAVIMENTO ECONOMICO EN DIVERSAS CALLES DE  COL. ROBLEDO,  PERTENECE AL POLIGONO 302701</t>
  </si>
  <si>
    <t>PAVIMENTO ECONOMICO EN DIVERSAS CALLES DE  COL. SOLIDARIDAD, PERTENECE AL POLIGONO 302100</t>
  </si>
  <si>
    <t>TOTAL DESOM</t>
  </si>
  <si>
    <t>OBRAS PUBLICAS</t>
  </si>
  <si>
    <t xml:space="preserve">PAVIMENTOS ECONOMICOS </t>
  </si>
  <si>
    <t>F313/004 OBRA F313/2021</t>
  </si>
  <si>
    <t>PAVIMENTO ECONOMICO EN CALLE LAGO SALADO ENTRE BLVR TERAN Y LAGO ONTARIO, AV. LAGO ERIE ENTRE LAGO SALADO Y LAGO TAHOE Y CALLE LAGO TAHOE ENTRE LAGO EIRE Y BLVR TERAN, DE LA COLONIA XOCHIMILCO</t>
  </si>
  <si>
    <t>F313/004 OBRA F313/2022</t>
  </si>
  <si>
    <t>PAVIMENTO ECONOMICO EN AVENIDA LAGO DE MOTEBELLO ENTRE CALLE CUARTA Y CALLE MONTALBO ENTRE AV. LAGO DE MONTEBELLO Y AV. LAGO DE XOCHIMILCO DEL EJIDO XOCHIMILCO</t>
  </si>
  <si>
    <t>F313/012 OBRA F312/2055</t>
  </si>
  <si>
    <t>PAVIMENTO ECONOMICO EN CALLES LAGUNA DE CUITZEO Y LAGUNA DE ZIRAHUEN, DE LA COLONIA CONZALEZ OREGA PONIENTE.</t>
  </si>
  <si>
    <t>F312/012 OBRA F313/2053</t>
  </si>
  <si>
    <t>PAVIMENTO ECONOMICO EN AVENIDA RIO TECOLUTLA, ENTRE CALLES CUARTA Y QUINTA,  DE LA COLONIA GONZALEZ ORTEGA PONIENTE.PAVIMENTO ECONOMICO EN AV. LAZAO CARDENAS ENTRE CALLE 5 DE MAYO  CALLE 16 DE SEPTIEMBRE DEL EJIDO ISLAS AGRARIAS "B"</t>
  </si>
  <si>
    <t>F313/017 OBRA F313/2087</t>
  </si>
  <si>
    <t>PAVIMENTO ECONOMICO EN CALLES LAS MINITAS ENTRE RIO SAN ANGEL Y RIO MEZCALAPA, COLONIA VILLAS DEL COLORADO</t>
  </si>
  <si>
    <t>F313/017 OBRA F313/2086</t>
  </si>
  <si>
    <t>PAVIMENTO ECONOMICO EN AV. CASTOR ESTE ENRE CARRETERA SANTA ISABEL-PROGRESO, DE LA COLONIA LA LUNA.</t>
  </si>
  <si>
    <t>F313/009 OBRA F313/2044</t>
  </si>
  <si>
    <t>PAVIMENTO ECONOMICO EN AV. SATURNO ENTRE CALLE DEL SOL Y CALLE DEL SATELITE, CALLE DEL SATELITE ENTRE AV. SATURNO Y AV. URANO, DE LA COLONIA SANTA ISABEL</t>
  </si>
  <si>
    <t>F313/004 OBRA F313/2024</t>
  </si>
  <si>
    <t xml:space="preserve">PAVIMENTO ECONOMICO EN LA AV. MORELOS ENTRE CALLE F. I. MADERO E INSTALACIONES DE SAGARPA, DEL EJIDO BENITO JUAREZ DE LA DELEGACION BENITO JUAREZ PAVIMENTO ECONOMICO EN CALLE 18 DE MARZO ENTRE AVENIDAS MORELOS Y CAMPECHE, DEL EJIDO BENITO JUAREZ DE LA DELEGACION BENITO JUAREZ </t>
  </si>
  <si>
    <t>F313/012 OBRA F313/2054</t>
  </si>
  <si>
    <t>PAVIENTO ECONOMICO EN CALLE MEXICO SUR, ENTRE AVENIDAS HIDALGO Y MEXICO, AV. ZARAGOZA SUR, CALLE ZARAGOZA SUR ENTRE AVENIDAS 16DE SEPTIEMBRE Y CUAUHTEMOC, DE CIUDAD MORELO</t>
  </si>
  <si>
    <t>F313/004 OBRA F313/2023</t>
  </si>
  <si>
    <t>PAVIMENTO ECONOMICO EN AV. DE LOS ROBLES, ENTRE LAS CALLES 8 Y 14 COLONIA VALLE NUEVO, EN GUADALUPE VICTORIA KM. 43</t>
  </si>
  <si>
    <t>F313/009 OBRA F313/2043</t>
  </si>
  <si>
    <t>PAVIMENTO ECONOMICO EN CALLE 8, ENTRE AV. DE LOS ROBLES Y AVENIDA DE LOS PINOS, EN LA COLONIA PARCELA DEL VALLE, EN GUADALUPE VICTORIA KM. 43 Y PAVIMENTO ECONOMICO EN CALLE 14, ENTRE CALLE IGNACIO ALLENDE Y AV, DE LOS ROBLES, COLONIA VALLE NUEVO, EN GUADALUPE VICTORIA KM. 43</t>
  </si>
  <si>
    <t>F313/004 OBRA F313/2025</t>
  </si>
  <si>
    <t>PAVIMENTO ECONOMICO EN CALLE JOSE MARIA MORELOS ENTRE CARRETERA ESTATAL NO. 2 Y CALLE ADOLFO LOPEZ MATEOS, DEL EJIDO NUEVO LEON.</t>
  </si>
  <si>
    <t>F313/012 OBRA F313/2056</t>
  </si>
  <si>
    <t>PAVIMENTO ECONOMICO EN AV. TEHUANTEPEC, ENTRE CALLE CUARTA Y CALLE OAXACA, CALLE OAXACA ENTRE AV. TEHUANTEPEC Y AV. INDEPENDENCIA EN EL EJIDO TEHUANTEPEC</t>
  </si>
  <si>
    <t>F313/009 OBRA F313/2045</t>
  </si>
  <si>
    <t>CONSTRUCCION DEL PUENTE PEATONAL PARA CRUCE DE DREN EN PESCADEROS (KM.39) DELG. GUADALUPE VICTORIA</t>
  </si>
  <si>
    <t>F313/018 OBRA F313/2088</t>
  </si>
  <si>
    <t>PAVIMENTO ECONOMICO EN AV. CONTINENTE EUROPEO, DEL 0+670 AL 1+5774, 2 TOMANDO COMO ORIGEN EL ORIGEN EXTREMO ESTE DE LA CALLE SANTOS RAMON EN EL FRACC. BUROCRATAS</t>
  </si>
  <si>
    <t>F313/023 OBRA F313/2098</t>
  </si>
  <si>
    <t>PAVIMENTO ECONOMICO EN CALLE QUINTA, ENTRE CALLE IGNACIO ALLENDE Y AV. DE LOS PINOS, COL. PARCELA DEL VALLE EN GUADALUPE VICTORIA</t>
  </si>
  <si>
    <t>F313/023 OBRA F313/2097</t>
  </si>
  <si>
    <t>SOLUCCION PLUVIAL A CRUCERO FORMADO POR LAS CALLES 5 DE MAYO Y AV. MORELOS EN EL EJ. BENITO JUAREZ</t>
  </si>
  <si>
    <t>REVESTIMIENTO DE DIVERSAS VIALIDADES DE LA COL. EL VIDRIO</t>
  </si>
  <si>
    <t xml:space="preserve">TOTAL </t>
  </si>
  <si>
    <t>TOTAL PAVIMENTO ECONOMICOS</t>
  </si>
  <si>
    <t>F313/024 OBRA F313/2099</t>
  </si>
  <si>
    <t>CONTRATACION DE PERSONAL</t>
  </si>
  <si>
    <t>F313/035 OBRA F313/2118 - 2128</t>
  </si>
  <si>
    <t>ADQUISICIONES</t>
  </si>
  <si>
    <t>TOTAL OBRAS PUBLICAS</t>
  </si>
  <si>
    <t>DESARROLLO RURAL Y DELEGACIONES</t>
  </si>
  <si>
    <t>F313/002 OBRA F313/2005</t>
  </si>
  <si>
    <t>REVESTIMIENTO DE VIALIDADES EN DIVERSAS COMUNIDADES DE LA DELEGACION BENITO JUAREZ.</t>
  </si>
  <si>
    <t>F313/002 OBRA F313/2006</t>
  </si>
  <si>
    <t>REVESTIMIENTO DE VIALIDADES EN DIVERSAS COMUNIDADES DE LA DELEGACION CD MORELOS</t>
  </si>
  <si>
    <t>F313/002 OBRA F313/2007</t>
  </si>
  <si>
    <t xml:space="preserve">REVESTIMIENTO DE VIALIDADES EN DIVERSAS COMUNIDADES DE LA DELEGACION HECHICERA </t>
  </si>
  <si>
    <t>F313/002 OBRA F313/2009</t>
  </si>
  <si>
    <t xml:space="preserve">REVESTIMIENTO DE VIALIDADES EN DIVERSAS COMUNIDADES DE LA DELEGACION VENUSTIANO CARRANZA </t>
  </si>
  <si>
    <t>F313/002 OBRA F313/2010</t>
  </si>
  <si>
    <t>REVESTIMIENTO DE VIALIDADES EN DIVERSAS COMUNIDADES DE LA DELEGACION CERRO PRIETO</t>
  </si>
  <si>
    <t>F313/014 OBRA F313/2057</t>
  </si>
  <si>
    <t>MANTENIMIENTO DE VIALIDADES PARA BACHEO DE CALLES DE DIVERSAS COMUNIDADES DEL VALLE DE MEXICALI Y PUERTO DE SANFELIPE</t>
  </si>
  <si>
    <t xml:space="preserve">TOTAL REVESTIMIENTOS   </t>
  </si>
  <si>
    <t>F313/2026</t>
  </si>
  <si>
    <t>GASOLINA</t>
  </si>
  <si>
    <t>F313/2027</t>
  </si>
  <si>
    <t>EQUIPO DE COMPUTO</t>
  </si>
  <si>
    <t>F313/2028</t>
  </si>
  <si>
    <t>EQUIPO DE MEDICION</t>
  </si>
  <si>
    <t>F313/2029</t>
  </si>
  <si>
    <t>ADQUISICION DE CAMARA DIGITAL</t>
  </si>
  <si>
    <t>TOTAL</t>
  </si>
  <si>
    <t>TOTAL DERYD</t>
  </si>
  <si>
    <t>COPLADEMM</t>
  </si>
  <si>
    <t>F313/2030</t>
  </si>
  <si>
    <t>ATENCION A VISITANTES</t>
  </si>
  <si>
    <t>F313/2089</t>
  </si>
  <si>
    <t>ESTUDIOS Y PROYECTOS</t>
  </si>
  <si>
    <t>F313/2031</t>
  </si>
  <si>
    <t>MANTENIMIENTO DE EQUIPO DE TRANSPORTE</t>
  </si>
  <si>
    <t>F313/2032</t>
  </si>
  <si>
    <t>COMBUSTIBLE Y LUBRICANTES</t>
  </si>
  <si>
    <t>F313/2033</t>
  </si>
  <si>
    <t>PAPELERIA</t>
  </si>
  <si>
    <t>SINDICATURA</t>
  </si>
  <si>
    <t>F313/2001</t>
  </si>
  <si>
    <t>VIATICOS</t>
  </si>
  <si>
    <t>F313/2002</t>
  </si>
  <si>
    <t>F313/2003</t>
  </si>
  <si>
    <t>F313/2004</t>
  </si>
  <si>
    <t>TESORERIA</t>
  </si>
  <si>
    <t>F313/007 OBRA F313/2034</t>
  </si>
  <si>
    <t>MANTENIMIENTO Y EQUIPO DE TRANSPORTE</t>
  </si>
  <si>
    <t>F313/007 OBRA F313/2035</t>
  </si>
  <si>
    <t>F313/007 OBRA F313/2036</t>
  </si>
  <si>
    <t>F313/007 OBRA F313/2037</t>
  </si>
  <si>
    <t>F313/007 OBRA F313/2038</t>
  </si>
  <si>
    <t>EQUIPO DE OFICINA</t>
  </si>
  <si>
    <t>F313/036 OBRA F313/2129</t>
  </si>
  <si>
    <t>F313/036 OBRA F313/2130</t>
  </si>
  <si>
    <t>F313/036 OBRA F313/2131</t>
  </si>
  <si>
    <t>F313/036 OBRA F313/2132</t>
  </si>
  <si>
    <t>F313/008 OBRA F313/2041</t>
  </si>
  <si>
    <t>F313/008 OBRA F313/2042</t>
  </si>
  <si>
    <t>AL 31 DE DICIEMBRE DE 2013</t>
  </si>
  <si>
    <t>AYUNTAMIENTO DE MEXICALI</t>
  </si>
  <si>
    <t>MONTO</t>
  </si>
  <si>
    <t>INTERESES GENERADOS</t>
  </si>
  <si>
    <t>RECURSOS APLICADOS</t>
  </si>
  <si>
    <t>RECURSOS FEDERAL</t>
  </si>
  <si>
    <t>SALDO</t>
  </si>
  <si>
    <t>FONDO DE INFRAESTRUCTURA SOCIAL MUNICIPAL (FISM)</t>
  </si>
  <si>
    <t>CIERRE DE OBRAS Y/O ACCIONES DEL FONDO DE INFRAESTRUCTURA SOCIAL MUNICIPAL (FISM) 2013</t>
  </si>
  <si>
    <t xml:space="preserve">RECURSOS RECIBIDOS </t>
  </si>
  <si>
    <t>CONCEPTO</t>
  </si>
  <si>
    <t>PARTIDA</t>
  </si>
  <si>
    <t>DEL 1 AL 31 DE DICEMBRE DE 2013</t>
  </si>
  <si>
    <t>03013311112300830000002122100006150032</t>
  </si>
  <si>
    <t>05045311112300830000002122100006150032</t>
  </si>
  <si>
    <t>16161311112300830000002122100006150032</t>
  </si>
  <si>
    <t>17551311112300830000002122100006150032</t>
  </si>
  <si>
    <t>13115311112300830000002122100006150032</t>
  </si>
  <si>
    <t>PAVIMENTOS ECONOMICOS</t>
  </si>
  <si>
    <t>TOTAL PAVIMENTOS ECONOMICOS</t>
  </si>
  <si>
    <t>17554311112300830000002122100006110032</t>
  </si>
  <si>
    <t>17554311112300830000002122100006130032</t>
  </si>
  <si>
    <t>TOTAL EDIFICACION HABITACIONAL EN BIENES DE DOMINIO PUBLICO</t>
  </si>
  <si>
    <t>TOTAL OBRAS PARA EL ABASTECIMIENTO DE AGUA Y ELECTRICIDAD</t>
  </si>
  <si>
    <t>17554311112300830000002122100006120032</t>
  </si>
  <si>
    <t>TOTAL CONSTRUCCION DE VIAS DE LA COMUNICACION EN BIENES DE DOMINIO PUBLICO</t>
  </si>
  <si>
    <t>SALDO DE RECURSOS ASIGNADOS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</si>
</sst>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E+00"/>
    <numFmt numFmtId="173" formatCode="0.000E+00"/>
    <numFmt numFmtId="174" formatCode="0.0E+00"/>
    <numFmt numFmtId="175" formatCode="0E+00"/>
    <numFmt numFmtId="176" formatCode="0.00000E+00"/>
    <numFmt numFmtId="177" formatCode="0.000000E+00"/>
    <numFmt numFmtId="178" formatCode="0.0000000E+00"/>
    <numFmt numFmtId="179" formatCode="0.00000000E+00"/>
    <numFmt numFmtId="180" formatCode="0.000000000E+00"/>
    <numFmt numFmtId="181" formatCode="0.0000000000E+00"/>
    <numFmt numFmtId="182" formatCode="0.00000000000E+00"/>
    <numFmt numFmtId="183" formatCode="0.000000000000E+00"/>
    <numFmt numFmtId="184" formatCode="0.0000000000000E+00"/>
    <numFmt numFmtId="185" formatCode="0.00000000000000E+00"/>
    <numFmt numFmtId="186" formatCode="0.000000000000000E+00"/>
    <numFmt numFmtId="187" formatCode="0.0000000000000000E+00"/>
    <numFmt numFmtId="188" formatCode="0.00000000000000000E+00"/>
    <numFmt numFmtId="189" formatCode="0.000000000000000000E+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i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 style="medium"/>
      <right/>
      <top style="hair"/>
      <bottom style="hair"/>
    </border>
    <border>
      <left style="hair"/>
      <right/>
      <top/>
      <bottom style="hair"/>
    </border>
    <border>
      <left style="hair"/>
      <right style="medium"/>
      <top style="hair"/>
      <bottom style="medium"/>
    </border>
    <border>
      <left style="hair"/>
      <right style="medium"/>
      <top/>
      <bottom style="hair"/>
    </border>
    <border>
      <left style="medium"/>
      <right/>
      <top/>
      <bottom style="hair"/>
    </border>
    <border>
      <left/>
      <right style="hair"/>
      <top style="hair"/>
      <bottom style="medium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/>
      <right/>
      <top style="hair"/>
      <bottom style="hair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hair"/>
    </border>
    <border>
      <left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49">
    <xf numFmtId="0" fontId="0" fillId="0" borderId="0" xfId="0" applyFont="1" applyAlignment="1">
      <alignment/>
    </xf>
    <xf numFmtId="0" fontId="20" fillId="33" borderId="0" xfId="0" applyFont="1" applyFill="1" applyBorder="1" applyAlignment="1">
      <alignment horizontal="center" vertical="center" wrapText="1"/>
    </xf>
    <xf numFmtId="171" fontId="21" fillId="33" borderId="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1" fontId="21" fillId="33" borderId="11" xfId="46" applyFont="1" applyFill="1" applyBorder="1" applyAlignment="1">
      <alignment horizontal="center" vertical="center" wrapText="1"/>
    </xf>
    <xf numFmtId="171" fontId="0" fillId="0" borderId="0" xfId="48" applyFont="1" applyAlignment="1">
      <alignment/>
    </xf>
    <xf numFmtId="0" fontId="55" fillId="34" borderId="12" xfId="0" applyFont="1" applyFill="1" applyBorder="1" applyAlignment="1">
      <alignment horizontal="left"/>
    </xf>
    <xf numFmtId="171" fontId="55" fillId="34" borderId="13" xfId="48" applyFont="1" applyFill="1" applyBorder="1" applyAlignment="1">
      <alignment horizontal="center"/>
    </xf>
    <xf numFmtId="0" fontId="0" fillId="0" borderId="14" xfId="0" applyBorder="1" applyAlignment="1">
      <alignment/>
    </xf>
    <xf numFmtId="171" fontId="0" fillId="0" borderId="15" xfId="48" applyFont="1" applyBorder="1" applyAlignment="1">
      <alignment/>
    </xf>
    <xf numFmtId="0" fontId="0" fillId="0" borderId="16" xfId="0" applyBorder="1" applyAlignment="1">
      <alignment/>
    </xf>
    <xf numFmtId="171" fontId="0" fillId="0" borderId="17" xfId="48" applyFont="1" applyBorder="1" applyAlignment="1">
      <alignment/>
    </xf>
    <xf numFmtId="0" fontId="55" fillId="0" borderId="18" xfId="0" applyFont="1" applyBorder="1" applyAlignment="1">
      <alignment horizontal="center"/>
    </xf>
    <xf numFmtId="171" fontId="55" fillId="0" borderId="19" xfId="48" applyFont="1" applyBorder="1" applyAlignment="1">
      <alignment/>
    </xf>
    <xf numFmtId="171" fontId="56" fillId="0" borderId="20" xfId="48" applyFont="1" applyBorder="1" applyAlignment="1">
      <alignment horizontal="right" vertical="center"/>
    </xf>
    <xf numFmtId="0" fontId="57" fillId="0" borderId="0" xfId="0" applyFont="1" applyAlignment="1">
      <alignment/>
    </xf>
    <xf numFmtId="0" fontId="24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33" borderId="0" xfId="0" applyFont="1" applyFill="1" applyAlignment="1">
      <alignment vertical="center"/>
    </xf>
    <xf numFmtId="4" fontId="25" fillId="33" borderId="0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171" fontId="21" fillId="33" borderId="0" xfId="46" applyFont="1" applyFill="1" applyBorder="1" applyAlignment="1">
      <alignment horizontal="center" vertical="center"/>
    </xf>
    <xf numFmtId="0" fontId="26" fillId="33" borderId="0" xfId="0" applyFont="1" applyFill="1" applyAlignment="1">
      <alignment vertical="center"/>
    </xf>
    <xf numFmtId="0" fontId="27" fillId="33" borderId="21" xfId="0" applyFont="1" applyFill="1" applyBorder="1" applyAlignment="1">
      <alignment vertical="center"/>
    </xf>
    <xf numFmtId="0" fontId="27" fillId="33" borderId="22" xfId="0" applyFont="1" applyFill="1" applyBorder="1" applyAlignment="1">
      <alignment vertical="center"/>
    </xf>
    <xf numFmtId="171" fontId="0" fillId="33" borderId="21" xfId="46" applyFont="1" applyFill="1" applyBorder="1" applyAlignment="1">
      <alignment vertical="center"/>
    </xf>
    <xf numFmtId="171" fontId="0" fillId="33" borderId="23" xfId="46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171" fontId="55" fillId="33" borderId="10" xfId="46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71" fontId="0" fillId="33" borderId="10" xfId="46" applyFont="1" applyFill="1" applyBorder="1" applyAlignment="1">
      <alignment vertical="center"/>
    </xf>
    <xf numFmtId="171" fontId="0" fillId="33" borderId="25" xfId="46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26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left" vertical="center"/>
    </xf>
    <xf numFmtId="4" fontId="19" fillId="33" borderId="10" xfId="0" applyNumberFormat="1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10" xfId="0" applyFill="1" applyBorder="1" applyAlignment="1">
      <alignment horizontal="left" vertical="center" wrapText="1"/>
    </xf>
    <xf numFmtId="4" fontId="25" fillId="33" borderId="10" xfId="0" applyNumberFormat="1" applyFont="1" applyFill="1" applyBorder="1" applyAlignment="1">
      <alignment vertical="center"/>
    </xf>
    <xf numFmtId="4" fontId="25" fillId="33" borderId="24" xfId="0" applyNumberFormat="1" applyFont="1" applyFill="1" applyBorder="1" applyAlignment="1">
      <alignment vertical="center"/>
    </xf>
    <xf numFmtId="171" fontId="25" fillId="33" borderId="10" xfId="46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4" fontId="24" fillId="33" borderId="24" xfId="0" applyNumberFormat="1" applyFont="1" applyFill="1" applyBorder="1" applyAlignment="1">
      <alignment vertical="center"/>
    </xf>
    <xf numFmtId="0" fontId="55" fillId="33" borderId="26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right" vertical="center"/>
    </xf>
    <xf numFmtId="4" fontId="24" fillId="33" borderId="10" xfId="0" applyNumberFormat="1" applyFont="1" applyFill="1" applyBorder="1" applyAlignment="1">
      <alignment vertical="center"/>
    </xf>
    <xf numFmtId="171" fontId="55" fillId="33" borderId="25" xfId="46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4" fontId="25" fillId="0" borderId="10" xfId="0" applyNumberFormat="1" applyFont="1" applyFill="1" applyBorder="1" applyAlignment="1">
      <alignment vertical="center"/>
    </xf>
    <xf numFmtId="4" fontId="25" fillId="0" borderId="24" xfId="0" applyNumberFormat="1" applyFont="1" applyFill="1" applyBorder="1" applyAlignment="1">
      <alignment vertical="center"/>
    </xf>
    <xf numFmtId="171" fontId="0" fillId="0" borderId="10" xfId="46" applyFont="1" applyFill="1" applyBorder="1" applyAlignment="1">
      <alignment vertical="center"/>
    </xf>
    <xf numFmtId="171" fontId="0" fillId="0" borderId="25" xfId="46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71" fontId="55" fillId="0" borderId="10" xfId="46" applyFont="1" applyFill="1" applyBorder="1" applyAlignment="1">
      <alignment vertical="center"/>
    </xf>
    <xf numFmtId="49" fontId="3" fillId="0" borderId="0" xfId="54" applyNumberFormat="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0" xfId="0" applyFill="1" applyBorder="1" applyAlignment="1">
      <alignment horizontal="justify" vertical="center" wrapText="1"/>
    </xf>
    <xf numFmtId="171" fontId="25" fillId="0" borderId="10" xfId="46" applyFont="1" applyFill="1" applyBorder="1" applyAlignment="1">
      <alignment vertical="center"/>
    </xf>
    <xf numFmtId="0" fontId="21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horizontal="left" vertical="center" wrapText="1"/>
    </xf>
    <xf numFmtId="0" fontId="55" fillId="0" borderId="26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vertical="center"/>
    </xf>
    <xf numFmtId="4" fontId="24" fillId="0" borderId="24" xfId="0" applyNumberFormat="1" applyFont="1" applyFill="1" applyBorder="1" applyAlignment="1">
      <alignment vertical="center"/>
    </xf>
    <xf numFmtId="171" fontId="55" fillId="0" borderId="25" xfId="46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justify" vertical="center" wrapText="1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 wrapText="1"/>
    </xf>
    <xf numFmtId="4" fontId="25" fillId="0" borderId="30" xfId="0" applyNumberFormat="1" applyFont="1" applyFill="1" applyBorder="1" applyAlignment="1">
      <alignment horizontal="right" vertical="center"/>
    </xf>
    <xf numFmtId="4" fontId="25" fillId="0" borderId="3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58" fillId="0" borderId="32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justify" vertical="center" wrapText="1"/>
    </xf>
    <xf numFmtId="0" fontId="21" fillId="0" borderId="24" xfId="0" applyFont="1" applyFill="1" applyBorder="1" applyAlignment="1">
      <alignment horizontal="justify" vertical="center" wrapText="1"/>
    </xf>
    <xf numFmtId="0" fontId="0" fillId="0" borderId="24" xfId="0" applyFill="1" applyBorder="1" applyAlignment="1">
      <alignment horizontal="left" vertical="center" wrapText="1"/>
    </xf>
    <xf numFmtId="4" fontId="24" fillId="0" borderId="25" xfId="0" applyNumberFormat="1" applyFont="1" applyFill="1" applyBorder="1" applyAlignment="1">
      <alignment vertical="center"/>
    </xf>
    <xf numFmtId="171" fontId="55" fillId="0" borderId="30" xfId="46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/>
    </xf>
    <xf numFmtId="0" fontId="58" fillId="0" borderId="32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171" fontId="0" fillId="0" borderId="24" xfId="46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4" fontId="29" fillId="0" borderId="24" xfId="0" applyNumberFormat="1" applyFont="1" applyFill="1" applyBorder="1" applyAlignment="1">
      <alignment vertical="center"/>
    </xf>
    <xf numFmtId="4" fontId="29" fillId="0" borderId="25" xfId="0" applyNumberFormat="1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55" fillId="0" borderId="27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vertical="center"/>
    </xf>
    <xf numFmtId="171" fontId="60" fillId="0" borderId="10" xfId="46" applyFont="1" applyFill="1" applyBorder="1" applyAlignment="1">
      <alignment vertical="center"/>
    </xf>
    <xf numFmtId="0" fontId="61" fillId="0" borderId="24" xfId="0" applyFont="1" applyFill="1" applyBorder="1" applyAlignment="1">
      <alignment vertical="center"/>
    </xf>
    <xf numFmtId="171" fontId="61" fillId="0" borderId="10" xfId="46" applyFont="1" applyFill="1" applyBorder="1" applyAlignment="1">
      <alignment vertical="center"/>
    </xf>
    <xf numFmtId="0" fontId="61" fillId="33" borderId="0" xfId="0" applyFont="1" applyFill="1" applyAlignment="1">
      <alignment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vertical="center"/>
    </xf>
    <xf numFmtId="171" fontId="0" fillId="0" borderId="34" xfId="46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171" fontId="0" fillId="0" borderId="21" xfId="46" applyFont="1" applyFill="1" applyBorder="1" applyAlignment="1">
      <alignment vertical="center"/>
    </xf>
    <xf numFmtId="171" fontId="0" fillId="0" borderId="35" xfId="46" applyFont="1" applyFill="1" applyBorder="1" applyAlignment="1">
      <alignment vertical="center"/>
    </xf>
    <xf numFmtId="171" fontId="24" fillId="0" borderId="10" xfId="46" applyFont="1" applyFill="1" applyBorder="1" applyAlignment="1">
      <alignment vertical="center"/>
    </xf>
    <xf numFmtId="171" fontId="29" fillId="0" borderId="10" xfId="46" applyFont="1" applyFill="1" applyBorder="1" applyAlignment="1">
      <alignment vertical="center"/>
    </xf>
    <xf numFmtId="171" fontId="29" fillId="0" borderId="24" xfId="46" applyFont="1" applyFill="1" applyBorder="1" applyAlignment="1">
      <alignment vertical="center"/>
    </xf>
    <xf numFmtId="171" fontId="29" fillId="0" borderId="25" xfId="46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171" fontId="24" fillId="0" borderId="24" xfId="46" applyFont="1" applyFill="1" applyBorder="1" applyAlignment="1">
      <alignment vertical="center"/>
    </xf>
    <xf numFmtId="0" fontId="0" fillId="0" borderId="26" xfId="0" applyFill="1" applyBorder="1" applyAlignment="1">
      <alignment vertical="center" wrapText="1"/>
    </xf>
    <xf numFmtId="0" fontId="63" fillId="33" borderId="0" xfId="0" applyFont="1" applyFill="1" applyAlignment="1">
      <alignment vertical="center"/>
    </xf>
    <xf numFmtId="0" fontId="63" fillId="0" borderId="36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/>
    </xf>
    <xf numFmtId="171" fontId="29" fillId="0" borderId="38" xfId="46" applyFont="1" applyFill="1" applyBorder="1" applyAlignment="1">
      <alignment vertical="center"/>
    </xf>
    <xf numFmtId="171" fontId="29" fillId="0" borderId="39" xfId="46" applyFont="1" applyFill="1" applyBorder="1" applyAlignment="1">
      <alignment vertical="center"/>
    </xf>
    <xf numFmtId="171" fontId="0" fillId="0" borderId="30" xfId="46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4" fontId="21" fillId="0" borderId="24" xfId="0" applyNumberFormat="1" applyFont="1" applyFill="1" applyBorder="1" applyAlignment="1">
      <alignment vertical="center"/>
    </xf>
    <xf numFmtId="4" fontId="0" fillId="0" borderId="39" xfId="0" applyNumberFormat="1" applyFont="1" applyFill="1" applyBorder="1" applyAlignment="1">
      <alignment vertical="center"/>
    </xf>
    <xf numFmtId="4" fontId="0" fillId="0" borderId="40" xfId="0" applyNumberFormat="1" applyFont="1" applyFill="1" applyBorder="1" applyAlignment="1">
      <alignment vertical="center"/>
    </xf>
    <xf numFmtId="4" fontId="25" fillId="0" borderId="39" xfId="0" applyNumberFormat="1" applyFont="1" applyFill="1" applyBorder="1" applyAlignment="1">
      <alignment vertical="center"/>
    </xf>
    <xf numFmtId="4" fontId="25" fillId="0" borderId="40" xfId="0" applyNumberFormat="1" applyFont="1" applyFill="1" applyBorder="1" applyAlignment="1">
      <alignment vertical="center"/>
    </xf>
    <xf numFmtId="171" fontId="0" fillId="0" borderId="24" xfId="46" applyFont="1" applyFill="1" applyBorder="1" applyAlignment="1">
      <alignment vertical="center"/>
    </xf>
    <xf numFmtId="4" fontId="21" fillId="33" borderId="10" xfId="0" applyNumberFormat="1" applyFont="1" applyFill="1" applyBorder="1" applyAlignment="1">
      <alignment vertical="center"/>
    </xf>
    <xf numFmtId="4" fontId="21" fillId="33" borderId="24" xfId="0" applyNumberFormat="1" applyFont="1" applyFill="1" applyBorder="1" applyAlignment="1">
      <alignment vertical="center"/>
    </xf>
    <xf numFmtId="4" fontId="29" fillId="32" borderId="41" xfId="0" applyNumberFormat="1" applyFont="1" applyFill="1" applyBorder="1" applyAlignment="1">
      <alignment vertical="center"/>
    </xf>
    <xf numFmtId="4" fontId="29" fillId="32" borderId="42" xfId="0" applyNumberFormat="1" applyFont="1" applyFill="1" applyBorder="1" applyAlignment="1">
      <alignment vertical="center"/>
    </xf>
    <xf numFmtId="4" fontId="29" fillId="32" borderId="43" xfId="0" applyNumberFormat="1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171" fontId="0" fillId="33" borderId="0" xfId="46" applyFont="1" applyFill="1" applyAlignment="1">
      <alignment vertical="center"/>
    </xf>
    <xf numFmtId="4" fontId="0" fillId="33" borderId="0" xfId="0" applyNumberFormat="1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64" fillId="32" borderId="44" xfId="0" applyFont="1" applyFill="1" applyBorder="1" applyAlignment="1">
      <alignment horizontal="center" vertical="center"/>
    </xf>
    <xf numFmtId="0" fontId="35" fillId="34" borderId="18" xfId="0" applyFont="1" applyFill="1" applyBorder="1" applyAlignment="1">
      <alignment horizontal="center" vertical="center" wrapText="1"/>
    </xf>
    <xf numFmtId="0" fontId="35" fillId="34" borderId="45" xfId="0" applyFont="1" applyFill="1" applyBorder="1" applyAlignment="1">
      <alignment horizontal="center" vertical="center" wrapText="1"/>
    </xf>
    <xf numFmtId="171" fontId="35" fillId="34" borderId="45" xfId="46" applyFont="1" applyFill="1" applyBorder="1" applyAlignment="1">
      <alignment horizontal="center" vertical="center" wrapText="1"/>
    </xf>
    <xf numFmtId="171" fontId="35" fillId="34" borderId="19" xfId="46" applyFont="1" applyFill="1" applyBorder="1" applyAlignment="1">
      <alignment horizontal="center" vertical="center" wrapText="1"/>
    </xf>
    <xf numFmtId="0" fontId="27" fillId="33" borderId="46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189" fontId="27" fillId="0" borderId="0" xfId="0" applyNumberFormat="1" applyFon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49" fontId="64" fillId="0" borderId="27" xfId="0" applyNumberFormat="1" applyFont="1" applyFill="1" applyBorder="1" applyAlignment="1">
      <alignment horizontal="center" vertical="center"/>
    </xf>
    <xf numFmtId="49" fontId="55" fillId="0" borderId="27" xfId="0" applyNumberFormat="1" applyFont="1" applyFill="1" applyBorder="1" applyAlignment="1">
      <alignment horizontal="center" vertical="center"/>
    </xf>
    <xf numFmtId="49" fontId="63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47" xfId="0" applyNumberFormat="1" applyFill="1" applyBorder="1" applyAlignment="1">
      <alignment horizontal="center" vertical="center" wrapText="1"/>
    </xf>
    <xf numFmtId="49" fontId="55" fillId="0" borderId="3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9" fontId="65" fillId="0" borderId="27" xfId="0" applyNumberFormat="1" applyFont="1" applyFill="1" applyBorder="1" applyAlignment="1">
      <alignment horizontal="center" vertical="center"/>
    </xf>
    <xf numFmtId="49" fontId="58" fillId="0" borderId="27" xfId="0" applyNumberFormat="1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/>
    </xf>
    <xf numFmtId="0" fontId="55" fillId="35" borderId="26" xfId="0" applyFont="1" applyFill="1" applyBorder="1" applyAlignment="1">
      <alignment vertical="center"/>
    </xf>
    <xf numFmtId="0" fontId="55" fillId="35" borderId="24" xfId="0" applyFont="1" applyFill="1" applyBorder="1" applyAlignment="1">
      <alignment horizontal="justify" vertical="center" wrapText="1"/>
    </xf>
    <xf numFmtId="4" fontId="24" fillId="35" borderId="10" xfId="0" applyNumberFormat="1" applyFont="1" applyFill="1" applyBorder="1" applyAlignment="1">
      <alignment vertical="center"/>
    </xf>
    <xf numFmtId="0" fontId="55" fillId="35" borderId="0" xfId="0" applyFont="1" applyFill="1" applyAlignment="1">
      <alignment vertical="center"/>
    </xf>
    <xf numFmtId="0" fontId="0" fillId="35" borderId="26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49" fontId="55" fillId="35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right" vertical="center"/>
    </xf>
    <xf numFmtId="49" fontId="55" fillId="35" borderId="10" xfId="0" applyNumberFormat="1" applyFont="1" applyFill="1" applyBorder="1" applyAlignment="1">
      <alignment horizontal="center" vertical="center"/>
    </xf>
    <xf numFmtId="4" fontId="24" fillId="35" borderId="24" xfId="0" applyNumberFormat="1" applyFont="1" applyFill="1" applyBorder="1" applyAlignment="1">
      <alignment vertical="center"/>
    </xf>
    <xf numFmtId="4" fontId="24" fillId="35" borderId="25" xfId="0" applyNumberFormat="1" applyFont="1" applyFill="1" applyBorder="1" applyAlignment="1">
      <alignment vertical="center"/>
    </xf>
    <xf numFmtId="0" fontId="55" fillId="0" borderId="27" xfId="0" applyFont="1" applyFill="1" applyBorder="1" applyAlignment="1">
      <alignment horizontal="left" vertical="center"/>
    </xf>
    <xf numFmtId="4" fontId="24" fillId="0" borderId="11" xfId="0" applyNumberFormat="1" applyFont="1" applyFill="1" applyBorder="1" applyAlignment="1">
      <alignment vertical="center"/>
    </xf>
    <xf numFmtId="0" fontId="55" fillId="35" borderId="10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/>
    </xf>
    <xf numFmtId="171" fontId="25" fillId="0" borderId="10" xfId="46" applyFont="1" applyFill="1" applyBorder="1" applyAlignment="1">
      <alignment horizontal="left" vertical="center"/>
    </xf>
    <xf numFmtId="4" fontId="25" fillId="0" borderId="24" xfId="0" applyNumberFormat="1" applyFont="1" applyFill="1" applyBorder="1" applyAlignment="1">
      <alignment horizontal="left" vertical="center"/>
    </xf>
    <xf numFmtId="171" fontId="0" fillId="0" borderId="10" xfId="46" applyFont="1" applyFill="1" applyBorder="1" applyAlignment="1">
      <alignment horizontal="left" vertical="center"/>
    </xf>
    <xf numFmtId="171" fontId="0" fillId="0" borderId="25" xfId="46" applyFont="1" applyFill="1" applyBorder="1" applyAlignment="1">
      <alignment horizontal="left" vertical="center"/>
    </xf>
    <xf numFmtId="49" fontId="63" fillId="35" borderId="27" xfId="0" applyNumberFormat="1" applyFont="1" applyFill="1" applyBorder="1" applyAlignment="1">
      <alignment horizontal="center" vertical="center"/>
    </xf>
    <xf numFmtId="171" fontId="29" fillId="35" borderId="10" xfId="46" applyFont="1" applyFill="1" applyBorder="1" applyAlignment="1">
      <alignment vertical="center"/>
    </xf>
    <xf numFmtId="171" fontId="29" fillId="35" borderId="24" xfId="46" applyFont="1" applyFill="1" applyBorder="1" applyAlignment="1">
      <alignment vertical="center"/>
    </xf>
    <xf numFmtId="171" fontId="29" fillId="35" borderId="25" xfId="46" applyFont="1" applyFill="1" applyBorder="1" applyAlignment="1">
      <alignment vertical="center"/>
    </xf>
    <xf numFmtId="0" fontId="63" fillId="35" borderId="0" xfId="0" applyFont="1" applyFill="1" applyAlignment="1">
      <alignment vertical="center"/>
    </xf>
    <xf numFmtId="0" fontId="63" fillId="35" borderId="27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right" vertical="center" wrapText="1"/>
    </xf>
    <xf numFmtId="0" fontId="35" fillId="35" borderId="10" xfId="0" applyFont="1" applyFill="1" applyBorder="1" applyAlignment="1">
      <alignment horizontal="center" vertical="center" wrapText="1"/>
    </xf>
    <xf numFmtId="49" fontId="0" fillId="35" borderId="24" xfId="0" applyNumberFormat="1" applyFill="1" applyBorder="1" applyAlignment="1">
      <alignment horizontal="center" vertical="center" wrapText="1"/>
    </xf>
    <xf numFmtId="0" fontId="0" fillId="35" borderId="32" xfId="0" applyFill="1" applyBorder="1" applyAlignment="1">
      <alignment vertical="center"/>
    </xf>
    <xf numFmtId="4" fontId="35" fillId="35" borderId="10" xfId="0" applyNumberFormat="1" applyFont="1" applyFill="1" applyBorder="1" applyAlignment="1">
      <alignment vertical="center"/>
    </xf>
    <xf numFmtId="4" fontId="35" fillId="35" borderId="24" xfId="0" applyNumberFormat="1" applyFont="1" applyFill="1" applyBorder="1" applyAlignment="1">
      <alignment vertical="center"/>
    </xf>
    <xf numFmtId="4" fontId="35" fillId="35" borderId="25" xfId="0" applyNumberFormat="1" applyFont="1" applyFill="1" applyBorder="1" applyAlignment="1">
      <alignment vertical="center"/>
    </xf>
    <xf numFmtId="49" fontId="63" fillId="35" borderId="48" xfId="0" applyNumberFormat="1" applyFont="1" applyFill="1" applyBorder="1" applyAlignment="1">
      <alignment horizontal="center" vertical="center"/>
    </xf>
    <xf numFmtId="4" fontId="64" fillId="35" borderId="24" xfId="0" applyNumberFormat="1" applyFont="1" applyFill="1" applyBorder="1" applyAlignment="1">
      <alignment vertical="center"/>
    </xf>
    <xf numFmtId="4" fontId="64" fillId="35" borderId="48" xfId="0" applyNumberFormat="1" applyFont="1" applyFill="1" applyBorder="1" applyAlignment="1">
      <alignment vertical="center"/>
    </xf>
    <xf numFmtId="4" fontId="64" fillId="35" borderId="25" xfId="0" applyNumberFormat="1" applyFont="1" applyFill="1" applyBorder="1" applyAlignment="1">
      <alignment vertical="center"/>
    </xf>
    <xf numFmtId="0" fontId="66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0" fontId="62" fillId="0" borderId="49" xfId="0" applyFont="1" applyBorder="1" applyAlignment="1">
      <alignment horizontal="center"/>
    </xf>
    <xf numFmtId="0" fontId="64" fillId="32" borderId="50" xfId="0" applyFont="1" applyFill="1" applyBorder="1" applyAlignment="1">
      <alignment horizontal="center" vertical="center"/>
    </xf>
    <xf numFmtId="0" fontId="64" fillId="32" borderId="44" xfId="0" applyFont="1" applyFill="1" applyBorder="1" applyAlignment="1">
      <alignment horizontal="center" vertical="center"/>
    </xf>
    <xf numFmtId="0" fontId="63" fillId="35" borderId="32" xfId="0" applyFont="1" applyFill="1" applyBorder="1" applyAlignment="1">
      <alignment horizontal="center" vertical="center"/>
    </xf>
    <xf numFmtId="0" fontId="63" fillId="35" borderId="27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left" vertical="center"/>
    </xf>
    <xf numFmtId="0" fontId="27" fillId="0" borderId="52" xfId="0" applyFont="1" applyFill="1" applyBorder="1" applyAlignment="1">
      <alignment horizontal="left" vertical="center"/>
    </xf>
    <xf numFmtId="0" fontId="63" fillId="0" borderId="32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65" fillId="0" borderId="32" xfId="0" applyFont="1" applyFill="1" applyBorder="1" applyAlignment="1">
      <alignment horizontal="left" vertical="center"/>
    </xf>
    <xf numFmtId="0" fontId="65" fillId="0" borderId="27" xfId="0" applyFont="1" applyFill="1" applyBorder="1" applyAlignment="1">
      <alignment horizontal="left" vertical="center"/>
    </xf>
    <xf numFmtId="0" fontId="58" fillId="0" borderId="32" xfId="0" applyFont="1" applyFill="1" applyBorder="1" applyAlignment="1">
      <alignment horizontal="left" vertical="center"/>
    </xf>
    <xf numFmtId="0" fontId="58" fillId="0" borderId="27" xfId="0" applyFont="1" applyFill="1" applyBorder="1" applyAlignment="1">
      <alignment horizontal="left" vertical="center"/>
    </xf>
    <xf numFmtId="0" fontId="63" fillId="35" borderId="48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left" vertical="center"/>
    </xf>
    <xf numFmtId="0" fontId="27" fillId="33" borderId="46" xfId="0" applyFont="1" applyFill="1" applyBorder="1" applyAlignment="1">
      <alignment horizontal="left" vertical="center"/>
    </xf>
    <xf numFmtId="0" fontId="58" fillId="33" borderId="32" xfId="0" applyFont="1" applyFill="1" applyBorder="1" applyAlignment="1">
      <alignment horizontal="left" vertical="center"/>
    </xf>
    <xf numFmtId="0" fontId="58" fillId="33" borderId="27" xfId="0" applyFont="1" applyFill="1" applyBorder="1" applyAlignment="1">
      <alignment horizontal="left" vertical="center"/>
    </xf>
    <xf numFmtId="0" fontId="64" fillId="0" borderId="32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right" vertical="center"/>
    </xf>
    <xf numFmtId="0" fontId="55" fillId="0" borderId="27" xfId="0" applyFont="1" applyFill="1" applyBorder="1" applyAlignment="1">
      <alignment horizontal="right" vertical="center"/>
    </xf>
    <xf numFmtId="4" fontId="21" fillId="33" borderId="0" xfId="0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5" fillId="33" borderId="4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_SEXTA ADECUACION PRESUPUEST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685800</xdr:colOff>
      <xdr:row>2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2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zoomScalePageLayoutView="0" workbookViewId="0" topLeftCell="A1">
      <selection activeCell="B25" sqref="B25"/>
    </sheetView>
  </sheetViews>
  <sheetFormatPr defaultColWidth="11.421875" defaultRowHeight="15"/>
  <cols>
    <col min="1" max="1" width="75.28125" style="0" customWidth="1"/>
    <col min="2" max="2" width="22.28125" style="5" customWidth="1"/>
  </cols>
  <sheetData>
    <row r="1" spans="1:2" ht="26.25">
      <c r="A1" s="219" t="s">
        <v>263</v>
      </c>
      <c r="B1" s="219"/>
    </row>
    <row r="2" spans="1:2" ht="26.25">
      <c r="A2" s="219"/>
      <c r="B2" s="219"/>
    </row>
    <row r="3" spans="1:2" ht="15.75">
      <c r="A3" s="220"/>
      <c r="B3" s="220"/>
    </row>
    <row r="4" spans="1:2" ht="44.25" customHeight="1">
      <c r="A4" s="221" t="s">
        <v>270</v>
      </c>
      <c r="B4" s="221"/>
    </row>
    <row r="5" spans="1:2" ht="16.5" thickBot="1">
      <c r="A5" s="222" t="s">
        <v>274</v>
      </c>
      <c r="B5" s="222"/>
    </row>
    <row r="6" ht="15.75" thickBot="1"/>
    <row r="7" spans="1:2" ht="15">
      <c r="A7" s="6" t="s">
        <v>269</v>
      </c>
      <c r="B7" s="7" t="s">
        <v>264</v>
      </c>
    </row>
    <row r="8" spans="1:2" ht="15">
      <c r="A8" s="8" t="s">
        <v>271</v>
      </c>
      <c r="B8" s="9">
        <v>52554011</v>
      </c>
    </row>
    <row r="9" spans="1:2" ht="15.75" thickBot="1">
      <c r="A9" s="10" t="s">
        <v>265</v>
      </c>
      <c r="B9" s="11">
        <v>289433.8100000024</v>
      </c>
    </row>
    <row r="10" spans="1:2" ht="15.75" thickBot="1">
      <c r="A10" s="12" t="s">
        <v>229</v>
      </c>
      <c r="B10" s="13">
        <f>SUM(B8:B9)</f>
        <v>52843444.81</v>
      </c>
    </row>
    <row r="11" ht="15.75" thickBot="1"/>
    <row r="12" spans="1:2" ht="15">
      <c r="A12" s="6" t="s">
        <v>266</v>
      </c>
      <c r="B12" s="7"/>
    </row>
    <row r="13" spans="1:2" ht="15">
      <c r="A13" s="8" t="s">
        <v>267</v>
      </c>
      <c r="B13" s="14">
        <v>52033474.5441</v>
      </c>
    </row>
    <row r="14" spans="1:2" ht="15.75" thickBot="1">
      <c r="A14" s="10"/>
      <c r="B14" s="11"/>
    </row>
    <row r="15" spans="1:2" ht="15.75" thickBot="1">
      <c r="A15" s="12" t="s">
        <v>229</v>
      </c>
      <c r="B15" s="13">
        <f>B13</f>
        <v>52033474.5441</v>
      </c>
    </row>
    <row r="16" ht="15.75" thickBot="1"/>
    <row r="17" spans="1:2" ht="15.75" thickBot="1">
      <c r="A17" s="12" t="s">
        <v>268</v>
      </c>
      <c r="B17" s="13">
        <f>B10-B15</f>
        <v>809970.2659000009</v>
      </c>
    </row>
    <row r="19" ht="15">
      <c r="A19" s="15"/>
    </row>
  </sheetData>
  <sheetProtection/>
  <mergeCells count="5">
    <mergeCell ref="A1:B1"/>
    <mergeCell ref="A2:B2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tabSelected="1" zoomScale="90" zoomScaleNormal="90" zoomScalePageLayoutView="0" workbookViewId="0" topLeftCell="A1">
      <pane ySplit="6" topLeftCell="A136" activePane="bottomLeft" state="frozen"/>
      <selection pane="topLeft" activeCell="F1" sqref="F1"/>
      <selection pane="bottomLeft" activeCell="C33" sqref="C33"/>
    </sheetView>
  </sheetViews>
  <sheetFormatPr defaultColWidth="11.421875" defaultRowHeight="15"/>
  <cols>
    <col min="1" max="1" width="25.421875" style="35" customWidth="1"/>
    <col min="2" max="2" width="60.7109375" style="134" customWidth="1"/>
    <col min="3" max="3" width="56.7109375" style="163" customWidth="1"/>
    <col min="4" max="4" width="17.57421875" style="35" customWidth="1"/>
    <col min="5" max="5" width="16.57421875" style="35" customWidth="1"/>
    <col min="6" max="6" width="16.57421875" style="135" customWidth="1"/>
    <col min="7" max="7" width="17.00390625" style="135" customWidth="1"/>
    <col min="8" max="16384" width="11.421875" style="35" customWidth="1"/>
  </cols>
  <sheetData>
    <row r="1" spans="1:7" s="20" customFormat="1" ht="30.75" customHeight="1">
      <c r="A1" s="246" t="s">
        <v>0</v>
      </c>
      <c r="B1" s="246"/>
      <c r="C1" s="246"/>
      <c r="D1" s="246"/>
      <c r="E1" s="246"/>
      <c r="F1" s="246"/>
      <c r="G1" s="246"/>
    </row>
    <row r="2" spans="1:7" s="20" customFormat="1" ht="15.75" customHeight="1">
      <c r="A2" s="247"/>
      <c r="B2" s="247"/>
      <c r="C2" s="247"/>
      <c r="D2" s="247"/>
      <c r="E2" s="247"/>
      <c r="F2" s="247"/>
      <c r="G2" s="247"/>
    </row>
    <row r="3" spans="1:7" s="20" customFormat="1" ht="15" customHeight="1" thickBot="1">
      <c r="A3" s="248" t="s">
        <v>270</v>
      </c>
      <c r="B3" s="248"/>
      <c r="C3" s="248"/>
      <c r="D3" s="248"/>
      <c r="E3" s="248"/>
      <c r="F3" s="248"/>
      <c r="G3" s="248"/>
    </row>
    <row r="4" spans="1:7" s="20" customFormat="1" ht="15" customHeight="1">
      <c r="A4" s="245" t="s">
        <v>262</v>
      </c>
      <c r="B4" s="245"/>
      <c r="C4" s="245"/>
      <c r="D4" s="245"/>
      <c r="E4" s="245"/>
      <c r="F4" s="245"/>
      <c r="G4" s="245"/>
    </row>
    <row r="5" spans="1:7" s="20" customFormat="1" ht="15.75" thickBot="1">
      <c r="A5" s="21"/>
      <c r="B5" s="22"/>
      <c r="C5" s="137"/>
      <c r="D5" s="23"/>
      <c r="E5" s="23"/>
      <c r="F5" s="24"/>
      <c r="G5" s="24"/>
    </row>
    <row r="6" spans="1:7" s="25" customFormat="1" ht="30.75" customHeight="1" thickBot="1">
      <c r="A6" s="139"/>
      <c r="B6" s="139" t="s">
        <v>272</v>
      </c>
      <c r="C6" s="140" t="s">
        <v>273</v>
      </c>
      <c r="D6" s="140" t="s">
        <v>2</v>
      </c>
      <c r="E6" s="140" t="s">
        <v>3</v>
      </c>
      <c r="F6" s="141" t="s">
        <v>1</v>
      </c>
      <c r="G6" s="142" t="s">
        <v>268</v>
      </c>
    </row>
    <row r="7" spans="1:7" s="25" customFormat="1" ht="9.75" customHeight="1" thickBot="1">
      <c r="A7" s="1"/>
      <c r="B7" s="1"/>
      <c r="C7" s="1"/>
      <c r="D7" s="1"/>
      <c r="E7" s="1"/>
      <c r="F7" s="4"/>
      <c r="G7" s="2"/>
    </row>
    <row r="8" spans="1:7" s="30" customFormat="1" ht="18.75">
      <c r="A8" s="237" t="s">
        <v>4</v>
      </c>
      <c r="B8" s="238"/>
      <c r="C8" s="143"/>
      <c r="D8" s="26"/>
      <c r="E8" s="27"/>
      <c r="F8" s="28"/>
      <c r="G8" s="29"/>
    </row>
    <row r="9" spans="1:7" ht="15.75" hidden="1">
      <c r="A9" s="239"/>
      <c r="B9" s="240"/>
      <c r="C9" s="144"/>
      <c r="D9" s="31"/>
      <c r="E9" s="32"/>
      <c r="F9" s="33"/>
      <c r="G9" s="34"/>
    </row>
    <row r="10" spans="1:7" ht="15" hidden="1">
      <c r="A10" s="36"/>
      <c r="B10" s="37"/>
      <c r="C10" s="145"/>
      <c r="D10" s="38"/>
      <c r="E10" s="32"/>
      <c r="F10" s="33"/>
      <c r="G10" s="34"/>
    </row>
    <row r="11" spans="1:7" ht="15" hidden="1">
      <c r="A11" s="39"/>
      <c r="B11" s="40"/>
      <c r="C11" s="146"/>
      <c r="D11" s="41"/>
      <c r="E11" s="42"/>
      <c r="F11" s="43"/>
      <c r="G11" s="34"/>
    </row>
    <row r="12" spans="1:7" ht="15" hidden="1">
      <c r="A12" s="39"/>
      <c r="B12" s="44"/>
      <c r="C12" s="147"/>
      <c r="D12" s="41"/>
      <c r="E12" s="42"/>
      <c r="F12" s="43"/>
      <c r="G12" s="34"/>
    </row>
    <row r="13" spans="1:7" ht="15" hidden="1">
      <c r="A13" s="39"/>
      <c r="B13" s="44"/>
      <c r="C13" s="147"/>
      <c r="D13" s="41"/>
      <c r="E13" s="42"/>
      <c r="F13" s="43"/>
      <c r="G13" s="34"/>
    </row>
    <row r="14" spans="1:7" ht="15" hidden="1">
      <c r="A14" s="36"/>
      <c r="B14" s="45"/>
      <c r="C14" s="148"/>
      <c r="D14" s="41"/>
      <c r="E14" s="42"/>
      <c r="F14" s="43"/>
      <c r="G14" s="34"/>
    </row>
    <row r="15" spans="1:7" ht="15" hidden="1">
      <c r="A15" s="39"/>
      <c r="B15" s="40"/>
      <c r="C15" s="146"/>
      <c r="D15" s="41"/>
      <c r="E15" s="42"/>
      <c r="F15" s="43"/>
      <c r="G15" s="34"/>
    </row>
    <row r="16" spans="1:7" ht="15" hidden="1">
      <c r="A16" s="39"/>
      <c r="B16" s="40"/>
      <c r="C16" s="146"/>
      <c r="D16" s="41"/>
      <c r="E16" s="42"/>
      <c r="F16" s="43"/>
      <c r="G16" s="34"/>
    </row>
    <row r="17" spans="1:7" ht="15" hidden="1">
      <c r="A17" s="39"/>
      <c r="B17" s="40"/>
      <c r="C17" s="146"/>
      <c r="D17" s="41"/>
      <c r="E17" s="42"/>
      <c r="F17" s="43"/>
      <c r="G17" s="34"/>
    </row>
    <row r="18" spans="1:7" ht="15" hidden="1">
      <c r="A18" s="36"/>
      <c r="B18" s="46"/>
      <c r="C18" s="149"/>
      <c r="D18" s="41"/>
      <c r="E18" s="42"/>
      <c r="F18" s="43"/>
      <c r="G18" s="34"/>
    </row>
    <row r="19" spans="1:7" ht="15" hidden="1">
      <c r="A19" s="39"/>
      <c r="B19" s="40"/>
      <c r="C19" s="146"/>
      <c r="D19" s="41"/>
      <c r="E19" s="42"/>
      <c r="F19" s="43"/>
      <c r="G19" s="34"/>
    </row>
    <row r="20" spans="1:7" ht="15" hidden="1">
      <c r="A20" s="36"/>
      <c r="B20" s="46"/>
      <c r="C20" s="149"/>
      <c r="D20" s="41"/>
      <c r="E20" s="47"/>
      <c r="F20" s="33"/>
      <c r="G20" s="34"/>
    </row>
    <row r="21" spans="1:7" ht="15" hidden="1">
      <c r="A21" s="36"/>
      <c r="B21" s="46"/>
      <c r="C21" s="149"/>
      <c r="D21" s="41"/>
      <c r="E21" s="47"/>
      <c r="F21" s="33"/>
      <c r="G21" s="34"/>
    </row>
    <row r="22" spans="1:7" ht="15" hidden="1">
      <c r="A22" s="36"/>
      <c r="B22" s="46"/>
      <c r="C22" s="149"/>
      <c r="D22" s="41"/>
      <c r="E22" s="47"/>
      <c r="F22" s="33"/>
      <c r="G22" s="34"/>
    </row>
    <row r="23" spans="1:7" s="52" customFormat="1" ht="15" hidden="1">
      <c r="A23" s="48"/>
      <c r="B23" s="49" t="s">
        <v>5</v>
      </c>
      <c r="C23" s="150"/>
      <c r="D23" s="50" t="e">
        <f>+#REF!+#REF!+#REF!+D17+D13+#REF!+#REF!+#REF!+#REF!+#REF!+#REF!+#REF!+#REF!+#REF!+#REF!+#REF!+#REF!+#REF!</f>
        <v>#REF!</v>
      </c>
      <c r="E23" s="47" t="e">
        <f>#REF!+#REF!+#REF!+#REF!+#REF!+#REF!+#REF!+E19+E15+E11</f>
        <v>#REF!</v>
      </c>
      <c r="F23" s="31" t="e">
        <f>+F11+F15+F19+#REF!+#REF!+#REF!+#REF!+#REF!+#REF!+#REF!+#REF!</f>
        <v>#REF!</v>
      </c>
      <c r="G23" s="51"/>
    </row>
    <row r="24" spans="1:7" ht="14.25" customHeight="1" hidden="1">
      <c r="A24" s="36"/>
      <c r="B24" s="49"/>
      <c r="C24" s="150"/>
      <c r="D24" s="41"/>
      <c r="E24" s="42"/>
      <c r="F24" s="33"/>
      <c r="G24" s="34"/>
    </row>
    <row r="25" spans="1:7" ht="14.25" customHeight="1" hidden="1">
      <c r="A25" s="36"/>
      <c r="B25" s="49" t="s">
        <v>6</v>
      </c>
      <c r="C25" s="150"/>
      <c r="D25" s="50" t="e">
        <f>+D9-D23</f>
        <v>#REF!</v>
      </c>
      <c r="E25" s="42"/>
      <c r="F25" s="33"/>
      <c r="G25" s="34"/>
    </row>
    <row r="26" spans="1:7" ht="14.25" customHeight="1" hidden="1">
      <c r="A26" s="36"/>
      <c r="B26" s="46"/>
      <c r="C26" s="149"/>
      <c r="D26" s="41"/>
      <c r="E26" s="42"/>
      <c r="F26" s="33"/>
      <c r="G26" s="34"/>
    </row>
    <row r="27" spans="1:7" ht="20.25" customHeight="1">
      <c r="A27" s="234" t="s">
        <v>7</v>
      </c>
      <c r="B27" s="235"/>
      <c r="C27" s="151"/>
      <c r="D27" s="53"/>
      <c r="E27" s="54"/>
      <c r="F27" s="55"/>
      <c r="G27" s="56"/>
    </row>
    <row r="28" spans="1:7" ht="30">
      <c r="A28" s="61" t="s">
        <v>8</v>
      </c>
      <c r="B28" s="62" t="s">
        <v>9</v>
      </c>
      <c r="C28" s="166" t="s">
        <v>283</v>
      </c>
      <c r="D28" s="53">
        <v>142747</v>
      </c>
      <c r="E28" s="54">
        <v>142746.02</v>
      </c>
      <c r="F28" s="63">
        <v>142746.02</v>
      </c>
      <c r="G28" s="56">
        <f>+D28-F28</f>
        <v>0.9800000000104774</v>
      </c>
    </row>
    <row r="29" spans="1:7" ht="30">
      <c r="A29" s="61" t="s">
        <v>10</v>
      </c>
      <c r="B29" s="62" t="s">
        <v>11</v>
      </c>
      <c r="C29" s="166" t="s">
        <v>283</v>
      </c>
      <c r="D29" s="53">
        <v>139930</v>
      </c>
      <c r="E29" s="54">
        <v>139929.24</v>
      </c>
      <c r="F29" s="63">
        <v>139929.24</v>
      </c>
      <c r="G29" s="56">
        <f aca="true" t="shared" si="0" ref="G29:G102">+D29-F29</f>
        <v>0.7600000000093132</v>
      </c>
    </row>
    <row r="30" spans="1:7" ht="30">
      <c r="A30" s="61" t="s">
        <v>12</v>
      </c>
      <c r="B30" s="62" t="s">
        <v>13</v>
      </c>
      <c r="C30" s="166" t="s">
        <v>283</v>
      </c>
      <c r="D30" s="53">
        <v>345046</v>
      </c>
      <c r="E30" s="54">
        <v>345045.68</v>
      </c>
      <c r="F30" s="55">
        <v>345045.67</v>
      </c>
      <c r="G30" s="56">
        <f t="shared" si="0"/>
        <v>0.33000000001629815</v>
      </c>
    </row>
    <row r="31" spans="1:7" ht="31.5" customHeight="1">
      <c r="A31" s="61" t="s">
        <v>14</v>
      </c>
      <c r="B31" s="62" t="s">
        <v>15</v>
      </c>
      <c r="C31" s="166" t="s">
        <v>283</v>
      </c>
      <c r="D31" s="53">
        <v>118265</v>
      </c>
      <c r="E31" s="54">
        <v>118264.32</v>
      </c>
      <c r="F31" s="55">
        <v>118264.32</v>
      </c>
      <c r="G31" s="56">
        <f t="shared" si="0"/>
        <v>0.6799999999930151</v>
      </c>
    </row>
    <row r="32" spans="1:7" ht="31.5" customHeight="1">
      <c r="A32" s="61" t="s">
        <v>16</v>
      </c>
      <c r="B32" s="62" t="s">
        <v>17</v>
      </c>
      <c r="C32" s="166" t="s">
        <v>283</v>
      </c>
      <c r="D32" s="53">
        <v>124502</v>
      </c>
      <c r="E32" s="54">
        <v>124501.06</v>
      </c>
      <c r="F32" s="63">
        <v>124501.06</v>
      </c>
      <c r="G32" s="56">
        <f t="shared" si="0"/>
        <v>0.9400000000023283</v>
      </c>
    </row>
    <row r="33" spans="1:7" ht="31.5" customHeight="1">
      <c r="A33" s="61" t="s">
        <v>18</v>
      </c>
      <c r="B33" s="62" t="s">
        <v>19</v>
      </c>
      <c r="C33" s="166" t="s">
        <v>283</v>
      </c>
      <c r="D33" s="53">
        <v>66396</v>
      </c>
      <c r="E33" s="54">
        <v>66395.69</v>
      </c>
      <c r="F33" s="63">
        <v>66395.69</v>
      </c>
      <c r="G33" s="56">
        <f t="shared" si="0"/>
        <v>0.3099999999976717</v>
      </c>
    </row>
    <row r="34" spans="1:7" ht="31.5" customHeight="1">
      <c r="A34" s="61" t="s">
        <v>20</v>
      </c>
      <c r="B34" s="62" t="s">
        <v>21</v>
      </c>
      <c r="C34" s="166" t="s">
        <v>283</v>
      </c>
      <c r="D34" s="53">
        <v>161648</v>
      </c>
      <c r="E34" s="54">
        <v>161647.81</v>
      </c>
      <c r="F34" s="63">
        <v>161647.81</v>
      </c>
      <c r="G34" s="56">
        <f t="shared" si="0"/>
        <v>0.1900000000023283</v>
      </c>
    </row>
    <row r="35" spans="1:7" ht="45">
      <c r="A35" s="61" t="s">
        <v>22</v>
      </c>
      <c r="B35" s="62" t="s">
        <v>23</v>
      </c>
      <c r="C35" s="166" t="s">
        <v>283</v>
      </c>
      <c r="D35" s="53">
        <v>88642</v>
      </c>
      <c r="E35" s="54">
        <v>88641.65</v>
      </c>
      <c r="F35" s="63">
        <v>88641.65</v>
      </c>
      <c r="G35" s="56">
        <f t="shared" si="0"/>
        <v>0.35000000000582077</v>
      </c>
    </row>
    <row r="36" spans="1:7" ht="31.5" customHeight="1">
      <c r="A36" s="61" t="s">
        <v>24</v>
      </c>
      <c r="B36" s="62" t="s">
        <v>25</v>
      </c>
      <c r="C36" s="166" t="s">
        <v>283</v>
      </c>
      <c r="D36" s="53">
        <v>253541</v>
      </c>
      <c r="E36" s="54">
        <v>253541.07</v>
      </c>
      <c r="F36" s="63">
        <v>253540.07</v>
      </c>
      <c r="G36" s="56">
        <f t="shared" si="0"/>
        <v>0.9299999999930151</v>
      </c>
    </row>
    <row r="37" spans="1:7" ht="31.5" customHeight="1">
      <c r="A37" s="61" t="s">
        <v>26</v>
      </c>
      <c r="B37" s="64" t="s">
        <v>27</v>
      </c>
      <c r="C37" s="166" t="s">
        <v>283</v>
      </c>
      <c r="D37" s="53">
        <v>90973</v>
      </c>
      <c r="E37" s="54">
        <v>90972.63</v>
      </c>
      <c r="F37" s="63">
        <v>90972.63</v>
      </c>
      <c r="G37" s="56">
        <f t="shared" si="0"/>
        <v>0.3699999999953434</v>
      </c>
    </row>
    <row r="38" spans="1:7" ht="30">
      <c r="A38" s="61" t="s">
        <v>28</v>
      </c>
      <c r="B38" s="64" t="s">
        <v>29</v>
      </c>
      <c r="C38" s="166" t="s">
        <v>283</v>
      </c>
      <c r="D38" s="53">
        <v>104293</v>
      </c>
      <c r="E38" s="54">
        <v>104292.96</v>
      </c>
      <c r="F38" s="63">
        <v>104292.96</v>
      </c>
      <c r="G38" s="56">
        <f t="shared" si="0"/>
        <v>0.03999999999359716</v>
      </c>
    </row>
    <row r="39" spans="1:7" ht="30">
      <c r="A39" s="61" t="s">
        <v>30</v>
      </c>
      <c r="B39" s="64" t="s">
        <v>31</v>
      </c>
      <c r="C39" s="166" t="s">
        <v>283</v>
      </c>
      <c r="D39" s="53">
        <v>149045</v>
      </c>
      <c r="E39" s="54">
        <v>149044.98</v>
      </c>
      <c r="F39" s="63">
        <v>149044.98</v>
      </c>
      <c r="G39" s="56">
        <f t="shared" si="0"/>
        <v>0.01999999998952262</v>
      </c>
    </row>
    <row r="40" spans="1:7" ht="30">
      <c r="A40" s="61" t="s">
        <v>32</v>
      </c>
      <c r="B40" s="64" t="s">
        <v>33</v>
      </c>
      <c r="C40" s="166" t="s">
        <v>283</v>
      </c>
      <c r="D40" s="53">
        <v>86952</v>
      </c>
      <c r="E40" s="54">
        <v>86951.77</v>
      </c>
      <c r="F40" s="63">
        <v>86951.77</v>
      </c>
      <c r="G40" s="56">
        <f t="shared" si="0"/>
        <v>0.22999999999592546</v>
      </c>
    </row>
    <row r="41" spans="1:7" ht="30">
      <c r="A41" s="61"/>
      <c r="B41" s="64" t="s">
        <v>34</v>
      </c>
      <c r="C41" s="166" t="s">
        <v>283</v>
      </c>
      <c r="D41" s="53">
        <v>375095</v>
      </c>
      <c r="E41" s="54">
        <v>375094.53</v>
      </c>
      <c r="F41" s="63">
        <v>375094.54</v>
      </c>
      <c r="G41" s="56">
        <f t="shared" si="0"/>
        <v>0.46000000002095476</v>
      </c>
    </row>
    <row r="42" spans="1:7" ht="15">
      <c r="A42" s="61"/>
      <c r="B42" s="64" t="s">
        <v>288</v>
      </c>
      <c r="C42" s="166" t="s">
        <v>283</v>
      </c>
      <c r="D42" s="53">
        <v>37925</v>
      </c>
      <c r="E42" s="54"/>
      <c r="F42" s="63"/>
      <c r="G42" s="56">
        <f t="shared" si="0"/>
        <v>37925</v>
      </c>
    </row>
    <row r="43" spans="1:7" s="52" customFormat="1" ht="15">
      <c r="A43" s="66"/>
      <c r="B43" s="67" t="s">
        <v>35</v>
      </c>
      <c r="C43" s="166" t="s">
        <v>283</v>
      </c>
      <c r="D43" s="68">
        <f>SUM(D28:D42)</f>
        <v>2285000</v>
      </c>
      <c r="E43" s="69">
        <f>SUM(E28:E42)</f>
        <v>2247069.41</v>
      </c>
      <c r="F43" s="58">
        <f>SUM(F28:F42)</f>
        <v>2247068.41</v>
      </c>
      <c r="G43" s="70">
        <f>+D43-F43</f>
        <v>37931.58999999985</v>
      </c>
    </row>
    <row r="44" spans="1:7" s="52" customFormat="1" ht="15">
      <c r="A44" s="66"/>
      <c r="B44" s="67"/>
      <c r="C44" s="169"/>
      <c r="D44" s="68"/>
      <c r="E44" s="69"/>
      <c r="F44" s="58"/>
      <c r="G44" s="70"/>
    </row>
    <row r="45" spans="1:7" s="52" customFormat="1" ht="15.75">
      <c r="A45" s="234" t="s">
        <v>138</v>
      </c>
      <c r="B45" s="235"/>
      <c r="C45" s="176"/>
      <c r="D45" s="83"/>
      <c r="E45" s="84"/>
      <c r="F45" s="55"/>
      <c r="G45" s="56"/>
    </row>
    <row r="46" spans="1:7" s="52" customFormat="1" ht="30">
      <c r="A46" s="61" t="s">
        <v>139</v>
      </c>
      <c r="B46" s="80" t="s">
        <v>140</v>
      </c>
      <c r="C46" s="166" t="s">
        <v>283</v>
      </c>
      <c r="D46" s="53">
        <v>484848</v>
      </c>
      <c r="E46" s="54">
        <v>484848</v>
      </c>
      <c r="F46" s="63">
        <v>484848</v>
      </c>
      <c r="G46" s="56">
        <f>+D46-F46</f>
        <v>0</v>
      </c>
    </row>
    <row r="47" spans="1:7" s="52" customFormat="1" ht="30">
      <c r="A47" s="61" t="s">
        <v>141</v>
      </c>
      <c r="B47" s="80" t="s">
        <v>142</v>
      </c>
      <c r="C47" s="166" t="s">
        <v>283</v>
      </c>
      <c r="D47" s="53">
        <v>486846</v>
      </c>
      <c r="E47" s="54">
        <v>486846</v>
      </c>
      <c r="F47" s="63">
        <v>486846</v>
      </c>
      <c r="G47" s="56">
        <f>+D47-F47</f>
        <v>0</v>
      </c>
    </row>
    <row r="48" spans="1:7" s="52" customFormat="1" ht="30">
      <c r="A48" s="61" t="s">
        <v>143</v>
      </c>
      <c r="B48" s="79" t="s">
        <v>144</v>
      </c>
      <c r="C48" s="166" t="s">
        <v>283</v>
      </c>
      <c r="D48" s="53">
        <v>485847</v>
      </c>
      <c r="E48" s="54">
        <v>485847</v>
      </c>
      <c r="F48" s="63">
        <v>485847.00000000006</v>
      </c>
      <c r="G48" s="56">
        <f>+D48-F48</f>
        <v>0</v>
      </c>
    </row>
    <row r="49" spans="1:7" s="52" customFormat="1" ht="15">
      <c r="A49" s="61"/>
      <c r="B49" s="81" t="s">
        <v>288</v>
      </c>
      <c r="C49" s="166" t="s">
        <v>283</v>
      </c>
      <c r="D49" s="53">
        <v>12459</v>
      </c>
      <c r="E49" s="54"/>
      <c r="F49" s="63"/>
      <c r="G49" s="56">
        <f>+D49-F49</f>
        <v>12459</v>
      </c>
    </row>
    <row r="50" spans="1:7" s="52" customFormat="1" ht="15">
      <c r="A50" s="66"/>
      <c r="B50" s="67" t="s">
        <v>145</v>
      </c>
      <c r="C50" s="166" t="s">
        <v>283</v>
      </c>
      <c r="D50" s="68">
        <f>SUM(D46:D49)</f>
        <v>1470000</v>
      </c>
      <c r="E50" s="69">
        <f>SUM(E46:E49)</f>
        <v>1457541</v>
      </c>
      <c r="F50" s="58">
        <f>SUM(F46:F48)</f>
        <v>1457541</v>
      </c>
      <c r="G50" s="70">
        <f>+D50-F50</f>
        <v>12459</v>
      </c>
    </row>
    <row r="51" spans="1:7" s="52" customFormat="1" ht="15">
      <c r="A51" s="66"/>
      <c r="B51" s="67"/>
      <c r="C51" s="169"/>
      <c r="D51" s="68"/>
      <c r="E51" s="69"/>
      <c r="F51" s="58"/>
      <c r="G51" s="70"/>
    </row>
    <row r="52" spans="1:7" s="186" customFormat="1" ht="30">
      <c r="A52" s="183"/>
      <c r="B52" s="184" t="s">
        <v>285</v>
      </c>
      <c r="C52" s="189" t="s">
        <v>283</v>
      </c>
      <c r="D52" s="185">
        <f>D50+D43</f>
        <v>3755000</v>
      </c>
      <c r="E52" s="185">
        <f>E50+E43</f>
        <v>3704610.41</v>
      </c>
      <c r="F52" s="185">
        <f>F50+F43</f>
        <v>3704609.41</v>
      </c>
      <c r="G52" s="185">
        <f>G50+G43</f>
        <v>50390.58999999985</v>
      </c>
    </row>
    <row r="53" spans="1:7" s="52" customFormat="1" ht="15">
      <c r="A53" s="66"/>
      <c r="B53" s="67"/>
      <c r="C53" s="169"/>
      <c r="D53" s="68"/>
      <c r="E53" s="69"/>
      <c r="F53" s="58"/>
      <c r="G53" s="70"/>
    </row>
    <row r="54" spans="1:7" s="52" customFormat="1" ht="15.75">
      <c r="A54" s="234" t="s">
        <v>146</v>
      </c>
      <c r="B54" s="235"/>
      <c r="C54" s="177"/>
      <c r="D54" s="58"/>
      <c r="E54" s="60"/>
      <c r="F54" s="55"/>
      <c r="G54" s="56"/>
    </row>
    <row r="55" spans="1:7" s="52" customFormat="1" ht="15">
      <c r="A55" s="61" t="s">
        <v>147</v>
      </c>
      <c r="B55" s="79" t="s">
        <v>148</v>
      </c>
      <c r="C55" s="161" t="s">
        <v>282</v>
      </c>
      <c r="D55" s="53">
        <v>2967299</v>
      </c>
      <c r="E55" s="54">
        <v>2967298.13</v>
      </c>
      <c r="F55" s="63">
        <v>2967298.13</v>
      </c>
      <c r="G55" s="56">
        <f>+D55-F55</f>
        <v>0.8700000001117587</v>
      </c>
    </row>
    <row r="56" spans="1:7" s="52" customFormat="1" ht="30">
      <c r="A56" s="61" t="s">
        <v>149</v>
      </c>
      <c r="B56" s="80" t="s">
        <v>150</v>
      </c>
      <c r="C56" s="165" t="s">
        <v>282</v>
      </c>
      <c r="D56" s="53">
        <v>1708068</v>
      </c>
      <c r="E56" s="54">
        <v>1708068</v>
      </c>
      <c r="F56" s="63">
        <v>1708068</v>
      </c>
      <c r="G56" s="56">
        <f>+D56-F56</f>
        <v>0</v>
      </c>
    </row>
    <row r="57" spans="1:7" s="52" customFormat="1" ht="15">
      <c r="A57" s="61"/>
      <c r="B57" s="80" t="s">
        <v>288</v>
      </c>
      <c r="C57" s="165" t="s">
        <v>282</v>
      </c>
      <c r="D57" s="53">
        <v>74633</v>
      </c>
      <c r="E57" s="54"/>
      <c r="F57" s="63"/>
      <c r="G57" s="56">
        <f>+D57-F57</f>
        <v>74633</v>
      </c>
    </row>
    <row r="58" spans="1:7" s="186" customFormat="1" ht="15">
      <c r="A58" s="183"/>
      <c r="B58" s="190" t="s">
        <v>284</v>
      </c>
      <c r="C58" s="191" t="s">
        <v>282</v>
      </c>
      <c r="D58" s="185">
        <f>SUM(D55:D57)</f>
        <v>4750000</v>
      </c>
      <c r="E58" s="192">
        <f>SUM(E55:E56)</f>
        <v>4675366.13</v>
      </c>
      <c r="F58" s="185">
        <f>SUM(F55:F56)</f>
        <v>4675366.13</v>
      </c>
      <c r="G58" s="193">
        <f>+D58-F58</f>
        <v>74633.87000000011</v>
      </c>
    </row>
    <row r="59" spans="1:7" ht="14.25" customHeight="1">
      <c r="A59" s="57"/>
      <c r="B59" s="67"/>
      <c r="C59" s="166"/>
      <c r="D59" s="53"/>
      <c r="E59" s="54"/>
      <c r="F59" s="55"/>
      <c r="G59" s="56">
        <f t="shared" si="0"/>
        <v>0</v>
      </c>
    </row>
    <row r="60" spans="1:7" ht="15.75">
      <c r="A60" s="234" t="s">
        <v>36</v>
      </c>
      <c r="B60" s="235"/>
      <c r="C60" s="166"/>
      <c r="D60" s="58">
        <v>10377000</v>
      </c>
      <c r="E60" s="60"/>
      <c r="F60" s="55"/>
      <c r="G60" s="56"/>
    </row>
    <row r="61" spans="1:7" ht="45">
      <c r="A61" s="61" t="s">
        <v>37</v>
      </c>
      <c r="B61" s="62" t="s">
        <v>38</v>
      </c>
      <c r="C61" s="166" t="s">
        <v>286</v>
      </c>
      <c r="D61" s="53">
        <v>419807</v>
      </c>
      <c r="E61" s="54">
        <v>419806.19</v>
      </c>
      <c r="F61" s="63">
        <v>419806.19</v>
      </c>
      <c r="G61" s="56">
        <f t="shared" si="0"/>
        <v>0.8099999999976717</v>
      </c>
    </row>
    <row r="62" spans="1:7" ht="45">
      <c r="A62" s="61" t="s">
        <v>39</v>
      </c>
      <c r="B62" s="62" t="s">
        <v>40</v>
      </c>
      <c r="C62" s="166" t="s">
        <v>286</v>
      </c>
      <c r="D62" s="53">
        <v>499751</v>
      </c>
      <c r="E62" s="54">
        <v>499750.26</v>
      </c>
      <c r="F62" s="63">
        <v>499750.26</v>
      </c>
      <c r="G62" s="56">
        <f t="shared" si="0"/>
        <v>0.7399999999906868</v>
      </c>
    </row>
    <row r="63" spans="1:7" ht="30">
      <c r="A63" s="61" t="s">
        <v>41</v>
      </c>
      <c r="B63" s="62" t="s">
        <v>42</v>
      </c>
      <c r="C63" s="166" t="s">
        <v>286</v>
      </c>
      <c r="D63" s="53">
        <v>513984</v>
      </c>
      <c r="E63" s="54">
        <v>513983.51</v>
      </c>
      <c r="F63" s="63">
        <v>513983.51</v>
      </c>
      <c r="G63" s="56">
        <f t="shared" si="0"/>
        <v>0.4899999999906868</v>
      </c>
    </row>
    <row r="64" spans="1:7" ht="30">
      <c r="A64" s="61" t="s">
        <v>43</v>
      </c>
      <c r="B64" s="62" t="s">
        <v>44</v>
      </c>
      <c r="C64" s="166" t="s">
        <v>286</v>
      </c>
      <c r="D64" s="53">
        <v>570519</v>
      </c>
      <c r="E64" s="54">
        <v>570518.18</v>
      </c>
      <c r="F64" s="63">
        <v>570518.1799999999</v>
      </c>
      <c r="G64" s="56">
        <f t="shared" si="0"/>
        <v>0.8200000000651926</v>
      </c>
    </row>
    <row r="65" spans="1:7" ht="46.5" customHeight="1">
      <c r="A65" s="61" t="s">
        <v>45</v>
      </c>
      <c r="B65" s="62" t="s">
        <v>46</v>
      </c>
      <c r="C65" s="166" t="s">
        <v>286</v>
      </c>
      <c r="D65" s="53">
        <v>683838</v>
      </c>
      <c r="E65" s="54">
        <v>683837.14</v>
      </c>
      <c r="F65" s="63">
        <v>683837.1399999999</v>
      </c>
      <c r="G65" s="56">
        <f t="shared" si="0"/>
        <v>0.8600000001024455</v>
      </c>
    </row>
    <row r="66" spans="1:7" ht="30">
      <c r="A66" s="61" t="s">
        <v>47</v>
      </c>
      <c r="B66" s="72" t="s">
        <v>48</v>
      </c>
      <c r="C66" s="174" t="s">
        <v>286</v>
      </c>
      <c r="D66" s="53">
        <v>386230</v>
      </c>
      <c r="E66" s="54">
        <v>386229.08</v>
      </c>
      <c r="F66" s="63">
        <v>386229.07999999996</v>
      </c>
      <c r="G66" s="56">
        <f t="shared" si="0"/>
        <v>0.9200000000419095</v>
      </c>
    </row>
    <row r="67" spans="1:7" ht="25.5" customHeight="1">
      <c r="A67" s="73" t="s">
        <v>49</v>
      </c>
      <c r="B67" s="74" t="s">
        <v>50</v>
      </c>
      <c r="C67" s="175" t="s">
        <v>286</v>
      </c>
      <c r="D67" s="75">
        <v>509846</v>
      </c>
      <c r="E67" s="76">
        <v>509845.42</v>
      </c>
      <c r="F67" s="63">
        <v>509845.42000000004</v>
      </c>
      <c r="G67" s="56">
        <f t="shared" si="0"/>
        <v>0.5799999999580905</v>
      </c>
    </row>
    <row r="68" spans="1:7" ht="30">
      <c r="A68" s="73" t="s">
        <v>51</v>
      </c>
      <c r="B68" s="62" t="s">
        <v>52</v>
      </c>
      <c r="C68" s="166" t="s">
        <v>286</v>
      </c>
      <c r="D68" s="53">
        <v>207733</v>
      </c>
      <c r="E68" s="54">
        <v>207732.43</v>
      </c>
      <c r="F68" s="63">
        <v>207732.43</v>
      </c>
      <c r="G68" s="56">
        <f t="shared" si="0"/>
        <v>0.5700000000069849</v>
      </c>
    </row>
    <row r="69" spans="1:7" ht="45">
      <c r="A69" s="73" t="s">
        <v>53</v>
      </c>
      <c r="B69" s="62" t="s">
        <v>54</v>
      </c>
      <c r="C69" s="166" t="s">
        <v>286</v>
      </c>
      <c r="D69" s="53">
        <v>579429</v>
      </c>
      <c r="E69" s="54">
        <v>579428.43</v>
      </c>
      <c r="F69" s="63">
        <v>579428.4299999999</v>
      </c>
      <c r="G69" s="56">
        <f t="shared" si="0"/>
        <v>0.5700000000651926</v>
      </c>
    </row>
    <row r="70" spans="1:7" ht="30">
      <c r="A70" s="73" t="s">
        <v>55</v>
      </c>
      <c r="B70" s="62" t="s">
        <v>56</v>
      </c>
      <c r="C70" s="166" t="s">
        <v>286</v>
      </c>
      <c r="D70" s="53">
        <v>245300</v>
      </c>
      <c r="E70" s="54">
        <v>245299.01</v>
      </c>
      <c r="F70" s="63">
        <v>245299.01</v>
      </c>
      <c r="G70" s="56">
        <f t="shared" si="0"/>
        <v>0.9899999999906868</v>
      </c>
    </row>
    <row r="71" spans="1:7" ht="45">
      <c r="A71" s="73" t="s">
        <v>57</v>
      </c>
      <c r="B71" s="62" t="s">
        <v>58</v>
      </c>
      <c r="C71" s="166" t="s">
        <v>286</v>
      </c>
      <c r="D71" s="53">
        <v>423466</v>
      </c>
      <c r="E71" s="54">
        <v>423465.94</v>
      </c>
      <c r="F71" s="63">
        <v>423465.94</v>
      </c>
      <c r="G71" s="56">
        <f t="shared" si="0"/>
        <v>0.059999999997671694</v>
      </c>
    </row>
    <row r="72" spans="1:7" ht="45">
      <c r="A72" s="73" t="s">
        <v>59</v>
      </c>
      <c r="B72" s="62" t="s">
        <v>60</v>
      </c>
      <c r="C72" s="166" t="s">
        <v>286</v>
      </c>
      <c r="D72" s="53">
        <v>379822</v>
      </c>
      <c r="E72" s="54">
        <v>379821.8</v>
      </c>
      <c r="F72" s="63">
        <v>379821.79</v>
      </c>
      <c r="G72" s="56">
        <f t="shared" si="0"/>
        <v>0.21000000002095476</v>
      </c>
    </row>
    <row r="73" spans="1:7" ht="45">
      <c r="A73" s="61" t="s">
        <v>61</v>
      </c>
      <c r="B73" s="62" t="s">
        <v>62</v>
      </c>
      <c r="C73" s="166" t="s">
        <v>286</v>
      </c>
      <c r="D73" s="53">
        <v>420443</v>
      </c>
      <c r="E73" s="54">
        <v>421277.17</v>
      </c>
      <c r="F73" s="63">
        <f>126383.15+294058.89</f>
        <v>420442.04000000004</v>
      </c>
      <c r="G73" s="56">
        <f t="shared" si="0"/>
        <v>0.9599999999627471</v>
      </c>
    </row>
    <row r="74" spans="1:7" ht="30">
      <c r="A74" s="61" t="s">
        <v>63</v>
      </c>
      <c r="B74" s="62" t="s">
        <v>64</v>
      </c>
      <c r="C74" s="173" t="s">
        <v>286</v>
      </c>
      <c r="D74" s="53">
        <v>423229</v>
      </c>
      <c r="E74" s="54">
        <v>423228.23</v>
      </c>
      <c r="F74" s="63">
        <v>423228.23</v>
      </c>
      <c r="G74" s="56">
        <f t="shared" si="0"/>
        <v>0.7700000000186265</v>
      </c>
    </row>
    <row r="75" spans="1:7" ht="30">
      <c r="A75" s="61" t="s">
        <v>65</v>
      </c>
      <c r="B75" s="62" t="s">
        <v>66</v>
      </c>
      <c r="C75" s="166" t="s">
        <v>286</v>
      </c>
      <c r="D75" s="53">
        <v>159452</v>
      </c>
      <c r="E75" s="54">
        <v>159451.4</v>
      </c>
      <c r="F75" s="63">
        <v>159451.4</v>
      </c>
      <c r="G75" s="56">
        <f t="shared" si="0"/>
        <v>0.6000000000058208</v>
      </c>
    </row>
    <row r="76" spans="1:7" ht="34.5" customHeight="1">
      <c r="A76" s="61" t="s">
        <v>67</v>
      </c>
      <c r="B76" s="62" t="s">
        <v>68</v>
      </c>
      <c r="C76" s="173" t="s">
        <v>286</v>
      </c>
      <c r="D76" s="53">
        <v>173399</v>
      </c>
      <c r="E76" s="54">
        <v>173398.12</v>
      </c>
      <c r="F76" s="63">
        <v>173398.12</v>
      </c>
      <c r="G76" s="56">
        <f t="shared" si="0"/>
        <v>0.8800000000046566</v>
      </c>
    </row>
    <row r="77" spans="1:7" ht="30">
      <c r="A77" s="61" t="s">
        <v>69</v>
      </c>
      <c r="B77" s="62" t="s">
        <v>70</v>
      </c>
      <c r="C77" s="166" t="s">
        <v>286</v>
      </c>
      <c r="D77" s="53">
        <v>173713</v>
      </c>
      <c r="E77" s="54">
        <v>173712.68</v>
      </c>
      <c r="F77" s="63">
        <v>173712.68</v>
      </c>
      <c r="G77" s="56">
        <f t="shared" si="0"/>
        <v>0.3200000000069849</v>
      </c>
    </row>
    <row r="78" spans="1:7" ht="45">
      <c r="A78" s="61" t="s">
        <v>71</v>
      </c>
      <c r="B78" s="62" t="s">
        <v>72</v>
      </c>
      <c r="C78" s="166" t="s">
        <v>286</v>
      </c>
      <c r="D78" s="53">
        <v>637018</v>
      </c>
      <c r="E78" s="54">
        <v>637017.82</v>
      </c>
      <c r="F78" s="63">
        <v>637017.82</v>
      </c>
      <c r="G78" s="56">
        <f t="shared" si="0"/>
        <v>0.18000000005122274</v>
      </c>
    </row>
    <row r="79" spans="1:7" ht="30">
      <c r="A79" s="61" t="s">
        <v>73</v>
      </c>
      <c r="B79" s="62" t="s">
        <v>74</v>
      </c>
      <c r="C79" s="173" t="s">
        <v>286</v>
      </c>
      <c r="D79" s="53">
        <v>356952</v>
      </c>
      <c r="E79" s="54">
        <v>356951.75</v>
      </c>
      <c r="F79" s="63">
        <v>356951.75</v>
      </c>
      <c r="G79" s="56">
        <f t="shared" si="0"/>
        <v>0.25</v>
      </c>
    </row>
    <row r="80" spans="1:7" ht="30">
      <c r="A80" s="61" t="s">
        <v>75</v>
      </c>
      <c r="B80" s="62" t="s">
        <v>76</v>
      </c>
      <c r="C80" s="173" t="s">
        <v>286</v>
      </c>
      <c r="D80" s="53">
        <v>337952</v>
      </c>
      <c r="E80" s="54">
        <v>337951.71</v>
      </c>
      <c r="F80" s="63">
        <v>337951.71</v>
      </c>
      <c r="G80" s="56">
        <f t="shared" si="0"/>
        <v>0.28999999997904524</v>
      </c>
    </row>
    <row r="81" spans="1:7" ht="45">
      <c r="A81" s="61" t="s">
        <v>77</v>
      </c>
      <c r="B81" s="64" t="s">
        <v>78</v>
      </c>
      <c r="C81" s="167" t="s">
        <v>286</v>
      </c>
      <c r="D81" s="53">
        <v>462500</v>
      </c>
      <c r="E81" s="54">
        <v>462499.99</v>
      </c>
      <c r="F81" s="63">
        <v>462499.99</v>
      </c>
      <c r="G81" s="56">
        <f t="shared" si="0"/>
        <v>0.010000000009313226</v>
      </c>
    </row>
    <row r="82" spans="1:7" ht="30">
      <c r="A82" s="61" t="s">
        <v>79</v>
      </c>
      <c r="B82" s="64" t="s">
        <v>80</v>
      </c>
      <c r="C82" s="167" t="s">
        <v>286</v>
      </c>
      <c r="D82" s="53">
        <v>436799</v>
      </c>
      <c r="E82" s="54">
        <v>436798.75</v>
      </c>
      <c r="F82" s="63">
        <v>436798.75</v>
      </c>
      <c r="G82" s="56">
        <f t="shared" si="0"/>
        <v>0.25</v>
      </c>
    </row>
    <row r="83" spans="1:7" ht="30">
      <c r="A83" s="61" t="s">
        <v>81</v>
      </c>
      <c r="B83" s="64" t="s">
        <v>82</v>
      </c>
      <c r="C83" s="167" t="s">
        <v>286</v>
      </c>
      <c r="D83" s="53">
        <v>300161</v>
      </c>
      <c r="E83" s="54">
        <v>300160.46</v>
      </c>
      <c r="F83" s="63">
        <v>300160.46</v>
      </c>
      <c r="G83" s="56">
        <f t="shared" si="0"/>
        <v>0.5399999999790452</v>
      </c>
    </row>
    <row r="84" spans="1:7" ht="30">
      <c r="A84" s="61" t="s">
        <v>83</v>
      </c>
      <c r="B84" s="64" t="s">
        <v>84</v>
      </c>
      <c r="C84" s="167" t="s">
        <v>286</v>
      </c>
      <c r="D84" s="53">
        <v>452268</v>
      </c>
      <c r="E84" s="54">
        <v>452267.62</v>
      </c>
      <c r="F84" s="63">
        <v>452267.62</v>
      </c>
      <c r="G84" s="56">
        <f t="shared" si="0"/>
        <v>0.3800000000046566</v>
      </c>
    </row>
    <row r="85" spans="1:7" ht="30">
      <c r="A85" s="61" t="s">
        <v>85</v>
      </c>
      <c r="B85" s="64" t="s">
        <v>86</v>
      </c>
      <c r="C85" s="167" t="s">
        <v>286</v>
      </c>
      <c r="D85" s="53">
        <v>497850</v>
      </c>
      <c r="E85" s="54">
        <v>498248.85</v>
      </c>
      <c r="F85" s="63">
        <v>497849.19</v>
      </c>
      <c r="G85" s="56">
        <f t="shared" si="0"/>
        <v>0.8099999999976717</v>
      </c>
    </row>
    <row r="86" spans="1:7" ht="45">
      <c r="A86" s="61" t="s">
        <v>87</v>
      </c>
      <c r="B86" s="64" t="s">
        <v>88</v>
      </c>
      <c r="C86" s="167" t="s">
        <v>286</v>
      </c>
      <c r="D86" s="53">
        <v>97743</v>
      </c>
      <c r="E86" s="54">
        <v>97742.45</v>
      </c>
      <c r="F86" s="63">
        <v>97742.45</v>
      </c>
      <c r="G86" s="56">
        <f t="shared" si="0"/>
        <v>0.5500000000029104</v>
      </c>
    </row>
    <row r="87" spans="1:7" ht="15">
      <c r="A87" s="61"/>
      <c r="B87" s="64" t="s">
        <v>288</v>
      </c>
      <c r="C87" s="167" t="s">
        <v>286</v>
      </c>
      <c r="D87" s="53">
        <v>27796</v>
      </c>
      <c r="E87" s="54"/>
      <c r="F87" s="63"/>
      <c r="G87" s="56">
        <f t="shared" si="0"/>
        <v>27796</v>
      </c>
    </row>
    <row r="88" spans="1:7" s="52" customFormat="1" ht="15">
      <c r="A88" s="66"/>
      <c r="B88" s="67" t="s">
        <v>89</v>
      </c>
      <c r="C88" s="169" t="s">
        <v>286</v>
      </c>
      <c r="D88" s="68">
        <f>SUM(D61:D87)</f>
        <v>10377000</v>
      </c>
      <c r="E88" s="69">
        <f>SUM(E61:E87)</f>
        <v>10350424.39</v>
      </c>
      <c r="F88" s="58">
        <f>SUM(F61:F87)</f>
        <v>10349189.59</v>
      </c>
      <c r="G88" s="70">
        <f t="shared" si="0"/>
        <v>27810.41000000015</v>
      </c>
    </row>
    <row r="89" spans="1:7" ht="14.25" customHeight="1">
      <c r="A89" s="57"/>
      <c r="B89" s="67"/>
      <c r="C89" s="169"/>
      <c r="D89" s="53"/>
      <c r="E89" s="54"/>
      <c r="F89" s="77"/>
      <c r="G89" s="56"/>
    </row>
    <row r="90" spans="1:7" ht="15.75">
      <c r="A90" s="234" t="s">
        <v>90</v>
      </c>
      <c r="B90" s="235"/>
      <c r="C90" s="169" t="s">
        <v>286</v>
      </c>
      <c r="D90" s="58"/>
      <c r="E90" s="60"/>
      <c r="F90" s="55"/>
      <c r="G90" s="56"/>
    </row>
    <row r="91" spans="1:7" ht="30">
      <c r="A91" s="61" t="s">
        <v>91</v>
      </c>
      <c r="B91" s="62" t="s">
        <v>92</v>
      </c>
      <c r="C91" s="166" t="s">
        <v>286</v>
      </c>
      <c r="D91" s="53">
        <v>287946</v>
      </c>
      <c r="E91" s="54">
        <v>287945.99</v>
      </c>
      <c r="F91" s="63">
        <v>287945.99</v>
      </c>
      <c r="G91" s="56">
        <f t="shared" si="0"/>
        <v>0.010000000009313226</v>
      </c>
    </row>
    <row r="92" spans="1:7" ht="45">
      <c r="A92" s="73" t="s">
        <v>93</v>
      </c>
      <c r="B92" s="79" t="s">
        <v>94</v>
      </c>
      <c r="C92" s="161" t="s">
        <v>286</v>
      </c>
      <c r="D92" s="53">
        <v>195651.96</v>
      </c>
      <c r="E92" s="54">
        <v>195651.3</v>
      </c>
      <c r="F92" s="63">
        <v>195651.3</v>
      </c>
      <c r="G92" s="56">
        <f t="shared" si="0"/>
        <v>0.6600000000034925</v>
      </c>
    </row>
    <row r="93" spans="1:7" ht="30">
      <c r="A93" s="73" t="s">
        <v>95</v>
      </c>
      <c r="B93" s="79" t="s">
        <v>96</v>
      </c>
      <c r="C93" s="161" t="s">
        <v>286</v>
      </c>
      <c r="D93" s="53">
        <v>401213</v>
      </c>
      <c r="E93" s="54">
        <v>401212.97</v>
      </c>
      <c r="F93" s="63">
        <v>401212.97</v>
      </c>
      <c r="G93" s="56">
        <f t="shared" si="0"/>
        <v>0.030000000027939677</v>
      </c>
    </row>
    <row r="94" spans="1:7" ht="30">
      <c r="A94" s="61" t="s">
        <v>97</v>
      </c>
      <c r="B94" s="79" t="s">
        <v>98</v>
      </c>
      <c r="C94" s="161" t="s">
        <v>286</v>
      </c>
      <c r="D94" s="53">
        <v>491508</v>
      </c>
      <c r="E94" s="54">
        <v>491507.11</v>
      </c>
      <c r="F94" s="63">
        <v>491507.11</v>
      </c>
      <c r="G94" s="56">
        <f t="shared" si="0"/>
        <v>0.8900000000139698</v>
      </c>
    </row>
    <row r="95" spans="1:7" ht="30">
      <c r="A95" s="61" t="s">
        <v>99</v>
      </c>
      <c r="B95" s="79" t="s">
        <v>100</v>
      </c>
      <c r="C95" s="161" t="s">
        <v>286</v>
      </c>
      <c r="D95" s="53">
        <v>390092</v>
      </c>
      <c r="E95" s="54">
        <v>390091.94</v>
      </c>
      <c r="F95" s="63">
        <v>390091.94</v>
      </c>
      <c r="G95" s="56">
        <f t="shared" si="0"/>
        <v>0.059999999997671694</v>
      </c>
    </row>
    <row r="96" spans="1:7" ht="30">
      <c r="A96" s="61" t="s">
        <v>101</v>
      </c>
      <c r="B96" s="79" t="s">
        <v>102</v>
      </c>
      <c r="C96" s="161" t="s">
        <v>286</v>
      </c>
      <c r="D96" s="53">
        <v>127754</v>
      </c>
      <c r="E96" s="54">
        <v>127753.31</v>
      </c>
      <c r="F96" s="63">
        <v>127753.31</v>
      </c>
      <c r="G96" s="56">
        <f t="shared" si="0"/>
        <v>0.6900000000023283</v>
      </c>
    </row>
    <row r="97" spans="1:7" ht="30">
      <c r="A97" s="61" t="s">
        <v>103</v>
      </c>
      <c r="B97" s="79" t="s">
        <v>104</v>
      </c>
      <c r="C97" s="161" t="s">
        <v>286</v>
      </c>
      <c r="D97" s="53">
        <v>98846</v>
      </c>
      <c r="E97" s="54">
        <v>98845.96</v>
      </c>
      <c r="F97" s="63">
        <v>98845.96</v>
      </c>
      <c r="G97" s="56">
        <f t="shared" si="0"/>
        <v>0.03999999999359716</v>
      </c>
    </row>
    <row r="98" spans="1:7" ht="33.75" customHeight="1">
      <c r="A98" s="61" t="s">
        <v>105</v>
      </c>
      <c r="B98" s="79" t="s">
        <v>106</v>
      </c>
      <c r="C98" s="161" t="s">
        <v>286</v>
      </c>
      <c r="D98" s="53">
        <v>485481</v>
      </c>
      <c r="E98" s="54">
        <v>485480.81</v>
      </c>
      <c r="F98" s="63">
        <v>485480.81</v>
      </c>
      <c r="G98" s="56">
        <f t="shared" si="0"/>
        <v>0.1900000000023283</v>
      </c>
    </row>
    <row r="99" spans="1:7" ht="35.25" customHeight="1">
      <c r="A99" s="61" t="s">
        <v>107</v>
      </c>
      <c r="B99" s="79" t="s">
        <v>108</v>
      </c>
      <c r="C99" s="161" t="s">
        <v>286</v>
      </c>
      <c r="D99" s="53">
        <v>158879</v>
      </c>
      <c r="E99" s="54">
        <v>158878.09</v>
      </c>
      <c r="F99" s="63">
        <v>158878.08</v>
      </c>
      <c r="G99" s="56">
        <f t="shared" si="0"/>
        <v>0.9200000000128057</v>
      </c>
    </row>
    <row r="100" spans="1:7" ht="35.25" customHeight="1">
      <c r="A100" s="61" t="s">
        <v>109</v>
      </c>
      <c r="B100" s="79" t="s">
        <v>110</v>
      </c>
      <c r="C100" s="161" t="s">
        <v>286</v>
      </c>
      <c r="D100" s="53">
        <v>457903</v>
      </c>
      <c r="E100" s="54">
        <v>457902.75</v>
      </c>
      <c r="F100" s="63">
        <v>457902.75</v>
      </c>
      <c r="G100" s="56">
        <f t="shared" si="0"/>
        <v>0.25</v>
      </c>
    </row>
    <row r="101" spans="1:7" ht="35.25" customHeight="1">
      <c r="A101" s="61" t="s">
        <v>111</v>
      </c>
      <c r="B101" s="79" t="s">
        <v>112</v>
      </c>
      <c r="C101" s="161" t="s">
        <v>286</v>
      </c>
      <c r="D101" s="53">
        <v>151848</v>
      </c>
      <c r="E101" s="54">
        <v>151848</v>
      </c>
      <c r="F101" s="63">
        <v>151848</v>
      </c>
      <c r="G101" s="56">
        <f t="shared" si="0"/>
        <v>0</v>
      </c>
    </row>
    <row r="102" spans="1:7" ht="35.25" customHeight="1">
      <c r="A102" s="61" t="s">
        <v>113</v>
      </c>
      <c r="B102" s="80" t="s">
        <v>114</v>
      </c>
      <c r="C102" s="165" t="s">
        <v>286</v>
      </c>
      <c r="D102" s="53">
        <v>438818</v>
      </c>
      <c r="E102" s="54">
        <v>438817.15</v>
      </c>
      <c r="F102" s="63">
        <v>438817.15</v>
      </c>
      <c r="G102" s="56">
        <f t="shared" si="0"/>
        <v>0.8499999999767169</v>
      </c>
    </row>
    <row r="103" spans="1:7" ht="30">
      <c r="A103" s="61" t="s">
        <v>115</v>
      </c>
      <c r="B103" s="80" t="s">
        <v>116</v>
      </c>
      <c r="C103" s="165" t="s">
        <v>286</v>
      </c>
      <c r="D103" s="53">
        <v>488520</v>
      </c>
      <c r="E103" s="54">
        <v>488519.25</v>
      </c>
      <c r="F103" s="63">
        <v>488519.25</v>
      </c>
      <c r="G103" s="56">
        <f aca="true" t="shared" si="1" ref="G103:G145">+D103-F103</f>
        <v>0.75</v>
      </c>
    </row>
    <row r="104" spans="1:7" ht="30">
      <c r="A104" s="61" t="s">
        <v>117</v>
      </c>
      <c r="B104" s="80" t="s">
        <v>118</v>
      </c>
      <c r="C104" s="165" t="s">
        <v>286</v>
      </c>
      <c r="D104" s="53">
        <v>484837</v>
      </c>
      <c r="E104" s="54">
        <v>484836.28</v>
      </c>
      <c r="F104" s="63">
        <v>484836.28</v>
      </c>
      <c r="G104" s="56">
        <f t="shared" si="1"/>
        <v>0.7199999999720603</v>
      </c>
    </row>
    <row r="105" spans="1:7" ht="30">
      <c r="A105" s="61" t="s">
        <v>119</v>
      </c>
      <c r="B105" s="80" t="s">
        <v>120</v>
      </c>
      <c r="C105" s="165" t="s">
        <v>286</v>
      </c>
      <c r="D105" s="53">
        <v>468111</v>
      </c>
      <c r="E105" s="54">
        <v>468110.67</v>
      </c>
      <c r="F105" s="63">
        <v>468110.67</v>
      </c>
      <c r="G105" s="56">
        <f t="shared" si="1"/>
        <v>0.33000000001629815</v>
      </c>
    </row>
    <row r="106" spans="1:7" ht="30">
      <c r="A106" s="61" t="s">
        <v>121</v>
      </c>
      <c r="B106" s="80" t="s">
        <v>122</v>
      </c>
      <c r="C106" s="165" t="s">
        <v>286</v>
      </c>
      <c r="D106" s="53">
        <f>486460-9595.04</f>
        <v>476864.96</v>
      </c>
      <c r="E106" s="54">
        <f>486459.94-9595.04</f>
        <v>476864.9</v>
      </c>
      <c r="F106" s="63">
        <v>476864.96</v>
      </c>
      <c r="G106" s="56">
        <f t="shared" si="1"/>
        <v>0</v>
      </c>
    </row>
    <row r="107" spans="1:7" ht="30">
      <c r="A107" s="61" t="s">
        <v>123</v>
      </c>
      <c r="B107" s="80" t="s">
        <v>124</v>
      </c>
      <c r="C107" s="165" t="s">
        <v>286</v>
      </c>
      <c r="D107" s="53">
        <v>440100</v>
      </c>
      <c r="E107" s="54">
        <v>440099.03</v>
      </c>
      <c r="F107" s="63">
        <v>440099.03</v>
      </c>
      <c r="G107" s="56">
        <f t="shared" si="1"/>
        <v>0.9699999999720603</v>
      </c>
    </row>
    <row r="108" spans="1:7" ht="30">
      <c r="A108" s="61" t="s">
        <v>125</v>
      </c>
      <c r="B108" s="80" t="s">
        <v>126</v>
      </c>
      <c r="C108" s="165" t="s">
        <v>286</v>
      </c>
      <c r="D108" s="53">
        <v>249801</v>
      </c>
      <c r="E108" s="54">
        <v>249800.43</v>
      </c>
      <c r="F108" s="63">
        <v>249800.43</v>
      </c>
      <c r="G108" s="56">
        <f t="shared" si="1"/>
        <v>0.5700000000069849</v>
      </c>
    </row>
    <row r="109" spans="1:7" ht="30">
      <c r="A109" s="61" t="s">
        <v>127</v>
      </c>
      <c r="B109" s="80" t="s">
        <v>128</v>
      </c>
      <c r="C109" s="165" t="s">
        <v>286</v>
      </c>
      <c r="D109" s="53">
        <v>202112</v>
      </c>
      <c r="E109" s="54">
        <v>202111.29</v>
      </c>
      <c r="F109" s="63">
        <v>202111.29</v>
      </c>
      <c r="G109" s="56">
        <f t="shared" si="1"/>
        <v>0.7099999999918509</v>
      </c>
    </row>
    <row r="110" spans="1:7" ht="30">
      <c r="A110" s="61" t="s">
        <v>129</v>
      </c>
      <c r="B110" s="80" t="s">
        <v>130</v>
      </c>
      <c r="C110" s="165" t="s">
        <v>286</v>
      </c>
      <c r="D110" s="53">
        <v>295437</v>
      </c>
      <c r="E110" s="54">
        <v>295436.13</v>
      </c>
      <c r="F110" s="63">
        <v>295436.13</v>
      </c>
      <c r="G110" s="56">
        <f t="shared" si="1"/>
        <v>0.8699999999953434</v>
      </c>
    </row>
    <row r="111" spans="1:7" ht="30">
      <c r="A111" s="61" t="s">
        <v>131</v>
      </c>
      <c r="B111" s="80" t="s">
        <v>132</v>
      </c>
      <c r="C111" s="165" t="s">
        <v>286</v>
      </c>
      <c r="D111" s="53">
        <v>229224</v>
      </c>
      <c r="E111" s="54">
        <v>229223.82</v>
      </c>
      <c r="F111" s="63">
        <v>229223.82</v>
      </c>
      <c r="G111" s="56">
        <f t="shared" si="1"/>
        <v>0.17999999999301508</v>
      </c>
    </row>
    <row r="112" spans="1:7" ht="30">
      <c r="A112" s="61" t="s">
        <v>133</v>
      </c>
      <c r="B112" s="80" t="s">
        <v>134</v>
      </c>
      <c r="C112" s="165" t="s">
        <v>286</v>
      </c>
      <c r="D112" s="53">
        <v>464943</v>
      </c>
      <c r="E112" s="54">
        <v>464942.09</v>
      </c>
      <c r="F112" s="63">
        <v>464942.09</v>
      </c>
      <c r="G112" s="56">
        <f t="shared" si="1"/>
        <v>0.9099999999743886</v>
      </c>
    </row>
    <row r="113" spans="1:7" ht="30">
      <c r="A113" s="61" t="s">
        <v>135</v>
      </c>
      <c r="B113" s="80" t="s">
        <v>136</v>
      </c>
      <c r="C113" s="165" t="s">
        <v>286</v>
      </c>
      <c r="D113" s="53">
        <v>121502</v>
      </c>
      <c r="E113" s="54">
        <v>121501.55</v>
      </c>
      <c r="F113" s="63">
        <v>121501.54</v>
      </c>
      <c r="G113" s="56">
        <f t="shared" si="1"/>
        <v>0.46000000000640284</v>
      </c>
    </row>
    <row r="114" spans="1:7" ht="15">
      <c r="A114" s="61"/>
      <c r="B114" s="81" t="s">
        <v>288</v>
      </c>
      <c r="C114" s="161" t="s">
        <v>286</v>
      </c>
      <c r="D114" s="53">
        <f>62827.04+9595.04-3</f>
        <v>72419.08</v>
      </c>
      <c r="E114" s="54"/>
      <c r="F114" s="63"/>
      <c r="G114" s="56">
        <f t="shared" si="1"/>
        <v>72419.08</v>
      </c>
    </row>
    <row r="115" spans="1:7" ht="14.25" customHeight="1">
      <c r="A115" s="57"/>
      <c r="B115" s="67" t="s">
        <v>137</v>
      </c>
      <c r="C115" s="169" t="s">
        <v>286</v>
      </c>
      <c r="D115" s="68">
        <f>SUM(D91:D114)</f>
        <v>7679811</v>
      </c>
      <c r="E115" s="69">
        <f>SUM(E91:E114)</f>
        <v>7607380.82</v>
      </c>
      <c r="F115" s="69">
        <f>SUM(F91:F114)</f>
        <v>7607380.86</v>
      </c>
      <c r="G115" s="82">
        <f>+D115-F115</f>
        <v>72430.13999999966</v>
      </c>
    </row>
    <row r="116" spans="1:7" ht="15">
      <c r="A116" s="57"/>
      <c r="B116" s="85"/>
      <c r="C116" s="178"/>
      <c r="D116" s="53"/>
      <c r="E116" s="88"/>
      <c r="F116" s="55"/>
      <c r="G116" s="56"/>
    </row>
    <row r="117" spans="1:7" s="92" customFormat="1" ht="27" customHeight="1" hidden="1">
      <c r="A117" s="229" t="s">
        <v>151</v>
      </c>
      <c r="B117" s="230"/>
      <c r="C117" s="172"/>
      <c r="D117" s="89">
        <f>+D43+D88+D115+D50+D58</f>
        <v>26561811</v>
      </c>
      <c r="E117" s="90">
        <f>+E43+E88+E115+E50+E58</f>
        <v>26337781.75</v>
      </c>
      <c r="F117" s="89">
        <f>+F43+F88+F115+F50+F58</f>
        <v>26336545.99</v>
      </c>
      <c r="G117" s="91">
        <f t="shared" si="1"/>
        <v>225265.01000000164</v>
      </c>
    </row>
    <row r="118" spans="1:7" ht="14.25" customHeight="1">
      <c r="A118" s="94"/>
      <c r="B118" s="194" t="s">
        <v>152</v>
      </c>
      <c r="C118" s="171" t="s">
        <v>286</v>
      </c>
      <c r="D118" s="68"/>
      <c r="E118" s="54"/>
      <c r="F118" s="55"/>
      <c r="G118" s="56"/>
    </row>
    <row r="119" spans="1:7" ht="15">
      <c r="A119" s="61" t="s">
        <v>153</v>
      </c>
      <c r="B119" s="79" t="s">
        <v>154</v>
      </c>
      <c r="C119" s="161" t="s">
        <v>286</v>
      </c>
      <c r="D119" s="53">
        <v>508550.07</v>
      </c>
      <c r="E119" s="54">
        <v>468220.2</v>
      </c>
      <c r="F119" s="63">
        <v>468220.2</v>
      </c>
      <c r="G119" s="56">
        <f t="shared" si="1"/>
        <v>40329.869999999995</v>
      </c>
    </row>
    <row r="120" spans="1:7" ht="15">
      <c r="A120" s="61" t="s">
        <v>260</v>
      </c>
      <c r="B120" s="79" t="s">
        <v>155</v>
      </c>
      <c r="C120" s="161" t="s">
        <v>286</v>
      </c>
      <c r="D120" s="53">
        <v>200000</v>
      </c>
      <c r="E120" s="54">
        <v>200000</v>
      </c>
      <c r="F120" s="63">
        <v>200000</v>
      </c>
      <c r="G120" s="56">
        <f t="shared" si="1"/>
        <v>0</v>
      </c>
    </row>
    <row r="121" spans="1:7" ht="15">
      <c r="A121" s="61" t="s">
        <v>261</v>
      </c>
      <c r="B121" s="79" t="s">
        <v>156</v>
      </c>
      <c r="C121" s="161" t="s">
        <v>286</v>
      </c>
      <c r="D121" s="53">
        <v>85449.93</v>
      </c>
      <c r="E121" s="54">
        <v>83746.99</v>
      </c>
      <c r="F121" s="63">
        <v>83746.99</v>
      </c>
      <c r="G121" s="56">
        <f t="shared" si="1"/>
        <v>1702.9399999999878</v>
      </c>
    </row>
    <row r="122" spans="1:7" s="52" customFormat="1" ht="15">
      <c r="A122" s="243" t="s">
        <v>157</v>
      </c>
      <c r="B122" s="244"/>
      <c r="C122" s="171" t="s">
        <v>286</v>
      </c>
      <c r="D122" s="68">
        <f>SUM(D119:D121)</f>
        <v>794000</v>
      </c>
      <c r="E122" s="69">
        <f>SUM(E119:E121)</f>
        <v>751967.19</v>
      </c>
      <c r="F122" s="68">
        <f>SUM(F119:F121)</f>
        <v>751967.19</v>
      </c>
      <c r="G122" s="82">
        <f t="shared" si="1"/>
        <v>42032.810000000056</v>
      </c>
    </row>
    <row r="123" spans="1:7" s="98" customFormat="1" ht="15" customHeight="1">
      <c r="A123" s="232"/>
      <c r="B123" s="233"/>
      <c r="C123" s="179"/>
      <c r="D123" s="95"/>
      <c r="E123" s="96"/>
      <c r="F123" s="97"/>
      <c r="G123" s="56"/>
    </row>
    <row r="124" spans="1:7" ht="15.75">
      <c r="A124" s="234" t="s">
        <v>280</v>
      </c>
      <c r="B124" s="235"/>
      <c r="C124" s="180" t="s">
        <v>286</v>
      </c>
      <c r="D124" s="58"/>
      <c r="E124" s="60"/>
      <c r="F124" s="55"/>
      <c r="G124" s="56"/>
    </row>
    <row r="125" spans="1:7" ht="30">
      <c r="A125" s="61" t="s">
        <v>256</v>
      </c>
      <c r="B125" s="80" t="s">
        <v>158</v>
      </c>
      <c r="C125" s="165" t="s">
        <v>286</v>
      </c>
      <c r="D125" s="53">
        <v>2456110.16</v>
      </c>
      <c r="E125" s="54">
        <v>2456110.16</v>
      </c>
      <c r="F125" s="63">
        <f>2456110.16</f>
        <v>2456110.16</v>
      </c>
      <c r="G125" s="56">
        <f t="shared" si="1"/>
        <v>0</v>
      </c>
    </row>
    <row r="126" spans="1:7" ht="30">
      <c r="A126" s="61" t="s">
        <v>257</v>
      </c>
      <c r="B126" s="80" t="s">
        <v>159</v>
      </c>
      <c r="C126" s="165" t="s">
        <v>286</v>
      </c>
      <c r="D126" s="53">
        <v>1344943.54</v>
      </c>
      <c r="E126" s="54">
        <v>1335891.55</v>
      </c>
      <c r="F126" s="63">
        <v>1334561.03</v>
      </c>
      <c r="G126" s="56">
        <f t="shared" si="1"/>
        <v>10382.51000000001</v>
      </c>
    </row>
    <row r="127" spans="1:7" ht="30">
      <c r="A127" s="61" t="s">
        <v>258</v>
      </c>
      <c r="B127" s="80" t="s">
        <v>160</v>
      </c>
      <c r="C127" s="165" t="s">
        <v>286</v>
      </c>
      <c r="D127" s="53">
        <v>841704.39</v>
      </c>
      <c r="E127" s="54">
        <v>841740.39</v>
      </c>
      <c r="F127" s="63">
        <v>841704.39</v>
      </c>
      <c r="G127" s="56">
        <f>+D127-F127</f>
        <v>0</v>
      </c>
    </row>
    <row r="128" spans="1:7" ht="30">
      <c r="A128" s="61" t="s">
        <v>259</v>
      </c>
      <c r="B128" s="80" t="s">
        <v>161</v>
      </c>
      <c r="C128" s="165" t="s">
        <v>286</v>
      </c>
      <c r="D128" s="53">
        <v>1299932.51</v>
      </c>
      <c r="E128" s="54">
        <v>1299932.51</v>
      </c>
      <c r="F128" s="63">
        <v>1299932.51</v>
      </c>
      <c r="G128" s="56">
        <f t="shared" si="1"/>
        <v>0</v>
      </c>
    </row>
    <row r="129" spans="1:7" ht="15">
      <c r="A129" s="61"/>
      <c r="B129" s="80" t="s">
        <v>288</v>
      </c>
      <c r="C129" s="165" t="s">
        <v>286</v>
      </c>
      <c r="D129" s="53">
        <v>57309.4</v>
      </c>
      <c r="E129" s="54"/>
      <c r="F129" s="63"/>
      <c r="G129" s="56">
        <f t="shared" si="1"/>
        <v>57309.4</v>
      </c>
    </row>
    <row r="130" spans="1:7" s="52" customFormat="1" ht="15">
      <c r="A130" s="66"/>
      <c r="B130" s="67" t="s">
        <v>281</v>
      </c>
      <c r="C130" s="169" t="s">
        <v>286</v>
      </c>
      <c r="D130" s="68">
        <f>SUM(D125:D129)</f>
        <v>6000000</v>
      </c>
      <c r="E130" s="69">
        <f>SUM(E125:E128)</f>
        <v>5933674.609999999</v>
      </c>
      <c r="F130" s="68">
        <f>SUM(F125:F128)</f>
        <v>5932308.09</v>
      </c>
      <c r="G130" s="82">
        <f t="shared" si="1"/>
        <v>67691.91000000015</v>
      </c>
    </row>
    <row r="131" spans="1:7" s="52" customFormat="1" ht="15">
      <c r="A131" s="66"/>
      <c r="B131" s="67"/>
      <c r="C131" s="169"/>
      <c r="D131" s="68"/>
      <c r="E131" s="69"/>
      <c r="F131" s="195"/>
      <c r="G131" s="82"/>
    </row>
    <row r="132" spans="1:7" s="186" customFormat="1" ht="30">
      <c r="A132" s="183"/>
      <c r="B132" s="196" t="s">
        <v>287</v>
      </c>
      <c r="C132" s="191" t="s">
        <v>286</v>
      </c>
      <c r="D132" s="185">
        <f>D130+D122+D115</f>
        <v>14473811</v>
      </c>
      <c r="E132" s="185">
        <f>E130+E122+E115</f>
        <v>14293022.62</v>
      </c>
      <c r="F132" s="185">
        <f>F130+F122+F115</f>
        <v>14291656.14</v>
      </c>
      <c r="G132" s="185">
        <f>G130+G122+G115</f>
        <v>182154.85999999987</v>
      </c>
    </row>
    <row r="133" spans="1:7" ht="14.25" customHeight="1">
      <c r="A133" s="57"/>
      <c r="B133" s="67"/>
      <c r="C133" s="169"/>
      <c r="D133" s="99"/>
      <c r="E133" s="54"/>
      <c r="F133" s="100"/>
      <c r="G133" s="56">
        <f t="shared" si="1"/>
        <v>0</v>
      </c>
    </row>
    <row r="134" spans="1:7" s="188" customFormat="1" ht="23.25" customHeight="1">
      <c r="A134" s="225" t="s">
        <v>162</v>
      </c>
      <c r="B134" s="236"/>
      <c r="C134" s="215"/>
      <c r="D134" s="216">
        <f>+D117+D130+D122</f>
        <v>33355811</v>
      </c>
      <c r="E134" s="217">
        <f>+E117+E130+E122</f>
        <v>33023423.55</v>
      </c>
      <c r="F134" s="216">
        <f>+F117+F130+F122</f>
        <v>33020821.27</v>
      </c>
      <c r="G134" s="218">
        <f t="shared" si="1"/>
        <v>334989.73000000045</v>
      </c>
    </row>
    <row r="135" spans="1:7" ht="14.25" customHeight="1" thickBot="1">
      <c r="A135" s="57"/>
      <c r="B135" s="67"/>
      <c r="C135" s="152"/>
      <c r="D135" s="68"/>
      <c r="E135" s="54"/>
      <c r="F135" s="55"/>
      <c r="G135" s="101">
        <f t="shared" si="1"/>
        <v>0</v>
      </c>
    </row>
    <row r="136" spans="1:7" s="30" customFormat="1" ht="17.25" customHeight="1">
      <c r="A136" s="227" t="s">
        <v>163</v>
      </c>
      <c r="B136" s="231"/>
      <c r="C136" s="155"/>
      <c r="D136" s="102"/>
      <c r="E136" s="103"/>
      <c r="F136" s="104"/>
      <c r="G136" s="105"/>
    </row>
    <row r="137" spans="1:7" ht="20.25" customHeight="1">
      <c r="A137" s="234" t="s">
        <v>164</v>
      </c>
      <c r="B137" s="235"/>
      <c r="C137" s="87"/>
      <c r="D137" s="58">
        <f>14700000+289436.07</f>
        <v>14989436.07</v>
      </c>
      <c r="E137" s="60"/>
      <c r="F137" s="55"/>
      <c r="G137" s="56"/>
    </row>
    <row r="138" spans="1:7" ht="63" customHeight="1">
      <c r="A138" s="61" t="s">
        <v>165</v>
      </c>
      <c r="B138" s="62" t="s">
        <v>166</v>
      </c>
      <c r="C138" s="166" t="s">
        <v>279</v>
      </c>
      <c r="D138" s="53">
        <v>854846.92</v>
      </c>
      <c r="E138" s="54">
        <v>854846.92</v>
      </c>
      <c r="F138" s="63">
        <v>854846.92</v>
      </c>
      <c r="G138" s="56">
        <f t="shared" si="1"/>
        <v>0</v>
      </c>
    </row>
    <row r="139" spans="1:7" ht="45">
      <c r="A139" s="61" t="s">
        <v>167</v>
      </c>
      <c r="B139" s="62" t="s">
        <v>168</v>
      </c>
      <c r="C139" s="166" t="s">
        <v>279</v>
      </c>
      <c r="D139" s="53">
        <v>1194281.7899999998</v>
      </c>
      <c r="E139" s="54">
        <v>1194281.79</v>
      </c>
      <c r="F139" s="63">
        <v>1194281.79</v>
      </c>
      <c r="G139" s="56">
        <f t="shared" si="1"/>
        <v>0</v>
      </c>
    </row>
    <row r="140" spans="1:7" ht="45">
      <c r="A140" s="57" t="s">
        <v>169</v>
      </c>
      <c r="B140" s="64" t="s">
        <v>170</v>
      </c>
      <c r="C140" s="167" t="s">
        <v>279</v>
      </c>
      <c r="D140" s="53">
        <v>791905.47</v>
      </c>
      <c r="E140" s="88">
        <v>791904.67</v>
      </c>
      <c r="F140" s="55">
        <v>791904.67</v>
      </c>
      <c r="G140" s="56">
        <f t="shared" si="1"/>
        <v>0.7999999999301508</v>
      </c>
    </row>
    <row r="141" spans="1:7" ht="75">
      <c r="A141" s="61" t="s">
        <v>171</v>
      </c>
      <c r="B141" s="62" t="s">
        <v>172</v>
      </c>
      <c r="C141" s="166" t="s">
        <v>279</v>
      </c>
      <c r="D141" s="53">
        <v>614599.33</v>
      </c>
      <c r="E141" s="54">
        <v>617484.03</v>
      </c>
      <c r="F141" s="63">
        <v>614599.33</v>
      </c>
      <c r="G141" s="56">
        <f t="shared" si="1"/>
        <v>0</v>
      </c>
    </row>
    <row r="142" spans="1:7" ht="30">
      <c r="A142" s="61" t="s">
        <v>173</v>
      </c>
      <c r="B142" s="64" t="s">
        <v>174</v>
      </c>
      <c r="C142" s="167" t="s">
        <v>279</v>
      </c>
      <c r="D142" s="53">
        <v>600187.58</v>
      </c>
      <c r="E142" s="88">
        <v>600187.58</v>
      </c>
      <c r="F142" s="55">
        <v>600187.58</v>
      </c>
      <c r="G142" s="56">
        <f t="shared" si="1"/>
        <v>0</v>
      </c>
    </row>
    <row r="143" spans="1:7" ht="30">
      <c r="A143" s="61" t="s">
        <v>175</v>
      </c>
      <c r="B143" s="62" t="s">
        <v>176</v>
      </c>
      <c r="C143" s="166" t="s">
        <v>279</v>
      </c>
      <c r="D143" s="53">
        <v>1134081.76</v>
      </c>
      <c r="E143" s="54">
        <v>1134081.76</v>
      </c>
      <c r="F143" s="63">
        <v>1134081.76</v>
      </c>
      <c r="G143" s="56">
        <f t="shared" si="1"/>
        <v>0</v>
      </c>
    </row>
    <row r="144" spans="1:7" ht="45">
      <c r="A144" s="61" t="s">
        <v>177</v>
      </c>
      <c r="B144" s="64" t="s">
        <v>178</v>
      </c>
      <c r="C144" s="167" t="s">
        <v>279</v>
      </c>
      <c r="D144" s="53">
        <v>352180.64</v>
      </c>
      <c r="E144" s="88">
        <v>352180.64</v>
      </c>
      <c r="F144" s="55">
        <v>352180.64</v>
      </c>
      <c r="G144" s="56">
        <f t="shared" si="1"/>
        <v>0</v>
      </c>
    </row>
    <row r="145" spans="1:7" ht="90">
      <c r="A145" s="61" t="s">
        <v>179</v>
      </c>
      <c r="B145" s="62" t="s">
        <v>180</v>
      </c>
      <c r="C145" s="166" t="s">
        <v>279</v>
      </c>
      <c r="D145" s="53">
        <v>1365099.76</v>
      </c>
      <c r="E145" s="54">
        <v>1365099.76</v>
      </c>
      <c r="F145" s="63">
        <v>1365099.7599999998</v>
      </c>
      <c r="G145" s="56">
        <f t="shared" si="1"/>
        <v>0</v>
      </c>
    </row>
    <row r="146" spans="1:7" ht="60">
      <c r="A146" s="61" t="s">
        <v>181</v>
      </c>
      <c r="B146" s="62" t="s">
        <v>182</v>
      </c>
      <c r="C146" s="166" t="s">
        <v>279</v>
      </c>
      <c r="D146" s="53">
        <v>1103794.31</v>
      </c>
      <c r="E146" s="54">
        <v>1103793.32</v>
      </c>
      <c r="F146" s="63">
        <v>1103793.3199999998</v>
      </c>
      <c r="G146" s="56">
        <f aca="true" t="shared" si="2" ref="G146:G195">+D146-F146</f>
        <v>0.9900000002235174</v>
      </c>
    </row>
    <row r="147" spans="1:7" ht="45">
      <c r="A147" s="61" t="s">
        <v>183</v>
      </c>
      <c r="B147" s="62" t="s">
        <v>184</v>
      </c>
      <c r="C147" s="166" t="s">
        <v>279</v>
      </c>
      <c r="D147" s="53">
        <v>958975.79</v>
      </c>
      <c r="E147" s="54">
        <v>958975.7899999999</v>
      </c>
      <c r="F147" s="63">
        <v>958975.79</v>
      </c>
      <c r="G147" s="56">
        <f t="shared" si="2"/>
        <v>0</v>
      </c>
    </row>
    <row r="148" spans="1:7" ht="75">
      <c r="A148" s="61" t="s">
        <v>185</v>
      </c>
      <c r="B148" s="62" t="s">
        <v>186</v>
      </c>
      <c r="C148" s="166" t="s">
        <v>279</v>
      </c>
      <c r="D148" s="53">
        <v>1129787.08</v>
      </c>
      <c r="E148" s="54">
        <v>1193276.72</v>
      </c>
      <c r="F148" s="63">
        <v>1129787.08</v>
      </c>
      <c r="G148" s="56">
        <f t="shared" si="2"/>
        <v>0</v>
      </c>
    </row>
    <row r="149" spans="1:7" ht="45">
      <c r="A149" s="61" t="s">
        <v>187</v>
      </c>
      <c r="B149" s="62" t="s">
        <v>188</v>
      </c>
      <c r="C149" s="166" t="s">
        <v>279</v>
      </c>
      <c r="D149" s="53">
        <v>916839.89</v>
      </c>
      <c r="E149" s="54">
        <v>916839.89</v>
      </c>
      <c r="F149" s="63">
        <v>916839.89</v>
      </c>
      <c r="G149" s="56">
        <f t="shared" si="2"/>
        <v>0</v>
      </c>
    </row>
    <row r="150" spans="1:7" ht="45">
      <c r="A150" s="61" t="s">
        <v>189</v>
      </c>
      <c r="B150" s="62" t="s">
        <v>190</v>
      </c>
      <c r="C150" s="166" t="s">
        <v>279</v>
      </c>
      <c r="D150" s="53">
        <v>826256.68</v>
      </c>
      <c r="E150" s="54">
        <v>826256.68</v>
      </c>
      <c r="F150" s="63">
        <v>826256.68</v>
      </c>
      <c r="G150" s="56">
        <f t="shared" si="2"/>
        <v>0</v>
      </c>
    </row>
    <row r="151" spans="1:7" ht="30">
      <c r="A151" s="61" t="s">
        <v>191</v>
      </c>
      <c r="B151" s="65" t="s">
        <v>192</v>
      </c>
      <c r="C151" s="166" t="s">
        <v>279</v>
      </c>
      <c r="D151" s="53">
        <v>244202</v>
      </c>
      <c r="E151" s="54">
        <v>244202.95</v>
      </c>
      <c r="F151" s="63">
        <v>244202.95</v>
      </c>
      <c r="G151" s="56">
        <f t="shared" si="2"/>
        <v>-0.9500000000116415</v>
      </c>
    </row>
    <row r="152" spans="1:7" ht="45">
      <c r="A152" s="61" t="s">
        <v>193</v>
      </c>
      <c r="B152" s="18" t="s">
        <v>194</v>
      </c>
      <c r="C152" s="167" t="s">
        <v>279</v>
      </c>
      <c r="D152" s="53">
        <v>1595000</v>
      </c>
      <c r="E152" s="54">
        <v>1567958.33</v>
      </c>
      <c r="F152" s="63">
        <v>1567958.22</v>
      </c>
      <c r="G152" s="56">
        <f t="shared" si="2"/>
        <v>27041.780000000028</v>
      </c>
    </row>
    <row r="153" spans="1:7" ht="45">
      <c r="A153" s="61" t="s">
        <v>195</v>
      </c>
      <c r="B153" s="18" t="s">
        <v>196</v>
      </c>
      <c r="C153" s="167" t="s">
        <v>279</v>
      </c>
      <c r="D153" s="53">
        <v>1041739.39</v>
      </c>
      <c r="E153" s="54">
        <v>1041738.93</v>
      </c>
      <c r="F153" s="63">
        <v>1041738.92</v>
      </c>
      <c r="G153" s="56">
        <f t="shared" si="2"/>
        <v>0.4699999999720603</v>
      </c>
    </row>
    <row r="154" spans="1:7" ht="30">
      <c r="A154" s="61" t="s">
        <v>197</v>
      </c>
      <c r="B154" s="18" t="s">
        <v>198</v>
      </c>
      <c r="C154" s="167" t="s">
        <v>279</v>
      </c>
      <c r="D154" s="53">
        <v>72515.63</v>
      </c>
      <c r="E154" s="54">
        <v>72515.63</v>
      </c>
      <c r="F154" s="63">
        <v>72515.63</v>
      </c>
      <c r="G154" s="56">
        <f t="shared" si="2"/>
        <v>0</v>
      </c>
    </row>
    <row r="155" spans="1:7" ht="15">
      <c r="A155" s="57"/>
      <c r="B155" s="65" t="s">
        <v>199</v>
      </c>
      <c r="C155" s="166" t="s">
        <v>279</v>
      </c>
      <c r="D155" s="53">
        <v>112070.04</v>
      </c>
      <c r="E155" s="88">
        <v>112000</v>
      </c>
      <c r="F155" s="55">
        <v>112000</v>
      </c>
      <c r="G155" s="56">
        <f t="shared" si="2"/>
        <v>70.0399999999936</v>
      </c>
    </row>
    <row r="156" spans="1:7" s="52" customFormat="1" ht="15">
      <c r="A156" s="66"/>
      <c r="B156" s="67" t="s">
        <v>200</v>
      </c>
      <c r="C156" s="169" t="s">
        <v>279</v>
      </c>
      <c r="D156" s="68">
        <f>SUM(D138:D155)</f>
        <v>14908364.059999999</v>
      </c>
      <c r="E156" s="69">
        <f>SUM(E138:E155)</f>
        <v>14947625.39</v>
      </c>
      <c r="F156" s="68">
        <f>SUM(F138:F155)</f>
        <v>14881250.93</v>
      </c>
      <c r="G156" s="56">
        <f t="shared" si="2"/>
        <v>27113.129999998957</v>
      </c>
    </row>
    <row r="157" spans="1:7" s="134" customFormat="1" ht="14.25" customHeight="1">
      <c r="A157" s="197"/>
      <c r="B157" s="80" t="s">
        <v>288</v>
      </c>
      <c r="C157" s="168" t="s">
        <v>279</v>
      </c>
      <c r="D157" s="198">
        <f>+D137-D156</f>
        <v>81072.01000000164</v>
      </c>
      <c r="E157" s="199"/>
      <c r="F157" s="200"/>
      <c r="G157" s="201">
        <f t="shared" si="2"/>
        <v>81072.01000000164</v>
      </c>
    </row>
    <row r="158" spans="1:7" s="110" customFormat="1" ht="20.25" customHeight="1">
      <c r="A158" s="241" t="s">
        <v>201</v>
      </c>
      <c r="B158" s="242"/>
      <c r="C158" s="170" t="s">
        <v>279</v>
      </c>
      <c r="D158" s="107">
        <f>+D156+D157</f>
        <v>14989436.07</v>
      </c>
      <c r="E158" s="108">
        <f>+E156+E157</f>
        <v>14947625.39</v>
      </c>
      <c r="F158" s="107">
        <f>+F156+F157</f>
        <v>14881250.93</v>
      </c>
      <c r="G158" s="109">
        <f t="shared" si="2"/>
        <v>108185.1400000006</v>
      </c>
    </row>
    <row r="159" spans="1:7" ht="15">
      <c r="A159" s="94"/>
      <c r="B159" s="93"/>
      <c r="C159" s="171"/>
      <c r="D159" s="106"/>
      <c r="E159" s="111"/>
      <c r="F159" s="106"/>
      <c r="G159" s="56"/>
    </row>
    <row r="160" spans="1:7" ht="14.25" customHeight="1">
      <c r="A160" s="86" t="s">
        <v>152</v>
      </c>
      <c r="B160" s="93"/>
      <c r="C160" s="171"/>
      <c r="D160" s="68">
        <v>198500</v>
      </c>
      <c r="E160" s="54"/>
      <c r="F160" s="55"/>
      <c r="G160" s="56"/>
    </row>
    <row r="161" spans="1:7" ht="14.25" customHeight="1">
      <c r="A161" s="94"/>
      <c r="B161" s="93"/>
      <c r="C161" s="171"/>
      <c r="D161" s="68"/>
      <c r="E161" s="54"/>
      <c r="F161" s="55"/>
      <c r="G161" s="56"/>
    </row>
    <row r="162" spans="1:7" ht="15">
      <c r="A162" s="61" t="s">
        <v>202</v>
      </c>
      <c r="B162" s="79" t="s">
        <v>203</v>
      </c>
      <c r="C162" s="161" t="s">
        <v>279</v>
      </c>
      <c r="D162" s="53">
        <v>109015.12</v>
      </c>
      <c r="E162" s="54">
        <v>108225</v>
      </c>
      <c r="F162" s="63">
        <v>108225</v>
      </c>
      <c r="G162" s="56">
        <f t="shared" si="2"/>
        <v>790.1199999999953</v>
      </c>
    </row>
    <row r="163" spans="1:7" ht="27.75" customHeight="1">
      <c r="A163" s="112" t="s">
        <v>204</v>
      </c>
      <c r="B163" s="79" t="s">
        <v>205</v>
      </c>
      <c r="C163" s="161" t="s">
        <v>279</v>
      </c>
      <c r="D163" s="53">
        <v>77391.81</v>
      </c>
      <c r="E163" s="54"/>
      <c r="F163" s="63"/>
      <c r="G163" s="56">
        <f t="shared" si="2"/>
        <v>77391.81</v>
      </c>
    </row>
    <row r="164" spans="1:7" s="52" customFormat="1" ht="15">
      <c r="A164" s="66"/>
      <c r="B164" s="67" t="s">
        <v>157</v>
      </c>
      <c r="C164" s="169" t="s">
        <v>279</v>
      </c>
      <c r="D164" s="68">
        <f>SUM(D162:D163)</f>
        <v>186406.93</v>
      </c>
      <c r="E164" s="69">
        <f>SUM(E162:E163)</f>
        <v>108225</v>
      </c>
      <c r="F164" s="68">
        <f>SUM(F162:F163)</f>
        <v>108225</v>
      </c>
      <c r="G164" s="82">
        <f t="shared" si="2"/>
        <v>78181.93</v>
      </c>
    </row>
    <row r="165" spans="1:7" ht="14.25" customHeight="1">
      <c r="A165" s="57"/>
      <c r="B165" s="80" t="s">
        <v>288</v>
      </c>
      <c r="C165" s="169" t="s">
        <v>279</v>
      </c>
      <c r="D165" s="106">
        <f>+D160-D164</f>
        <v>12093.070000000007</v>
      </c>
      <c r="E165" s="111"/>
      <c r="F165" s="106"/>
      <c r="G165" s="56">
        <f t="shared" si="2"/>
        <v>12093.070000000007</v>
      </c>
    </row>
    <row r="166" spans="1:7" ht="14.25" customHeight="1">
      <c r="A166" s="94"/>
      <c r="B166" s="93"/>
      <c r="C166" s="171"/>
      <c r="D166" s="106"/>
      <c r="E166" s="111"/>
      <c r="F166" s="106"/>
      <c r="G166" s="56">
        <f t="shared" si="2"/>
        <v>0</v>
      </c>
    </row>
    <row r="167" spans="1:7" s="206" customFormat="1" ht="27.75" customHeight="1">
      <c r="A167" s="225" t="s">
        <v>206</v>
      </c>
      <c r="B167" s="226"/>
      <c r="C167" s="202" t="s">
        <v>279</v>
      </c>
      <c r="D167" s="203">
        <f>+D165+D164+D157+D156</f>
        <v>15187936.07</v>
      </c>
      <c r="E167" s="204">
        <f>+E165+E164+E157+E156</f>
        <v>15055850.39</v>
      </c>
      <c r="F167" s="203">
        <f>+F165+F164+F157+F156</f>
        <v>14989475.93</v>
      </c>
      <c r="G167" s="205">
        <f t="shared" si="2"/>
        <v>198460.1400000006</v>
      </c>
    </row>
    <row r="168" spans="1:7" s="113" customFormat="1" ht="19.5" thickBot="1">
      <c r="A168" s="114"/>
      <c r="B168" s="115"/>
      <c r="C168" s="116"/>
      <c r="D168" s="117"/>
      <c r="E168" s="117"/>
      <c r="F168" s="118"/>
      <c r="G168" s="101">
        <f t="shared" si="2"/>
        <v>0</v>
      </c>
    </row>
    <row r="169" spans="1:7" s="30" customFormat="1" ht="18.75">
      <c r="A169" s="227" t="s">
        <v>207</v>
      </c>
      <c r="B169" s="228"/>
      <c r="C169" s="156"/>
      <c r="D169" s="59"/>
      <c r="E169" s="59"/>
      <c r="F169" s="119"/>
      <c r="G169" s="105"/>
    </row>
    <row r="170" spans="1:7" ht="15.75">
      <c r="A170" s="78"/>
      <c r="B170" s="87"/>
      <c r="C170" s="87"/>
      <c r="D170" s="58">
        <v>3761497.74</v>
      </c>
      <c r="E170" s="60"/>
      <c r="F170" s="55"/>
      <c r="G170" s="56"/>
    </row>
    <row r="171" spans="1:7" ht="30">
      <c r="A171" s="61" t="s">
        <v>208</v>
      </c>
      <c r="B171" s="79" t="s">
        <v>209</v>
      </c>
      <c r="C171" s="161" t="s">
        <v>277</v>
      </c>
      <c r="D171" s="53">
        <v>673043.29</v>
      </c>
      <c r="E171" s="54">
        <v>673043.29</v>
      </c>
      <c r="F171" s="63">
        <v>673043.294</v>
      </c>
      <c r="G171" s="56">
        <f t="shared" si="2"/>
        <v>-0.003999999957159162</v>
      </c>
    </row>
    <row r="172" spans="1:7" ht="30">
      <c r="A172" s="61" t="s">
        <v>210</v>
      </c>
      <c r="B172" s="79" t="s">
        <v>211</v>
      </c>
      <c r="C172" s="161" t="s">
        <v>277</v>
      </c>
      <c r="D172" s="53">
        <v>644710.1</v>
      </c>
      <c r="E172" s="54">
        <v>644710.1</v>
      </c>
      <c r="F172" s="63">
        <v>644710.1001</v>
      </c>
      <c r="G172" s="56">
        <f t="shared" si="2"/>
        <v>-0.00010000006295740604</v>
      </c>
    </row>
    <row r="173" spans="1:7" ht="30">
      <c r="A173" s="61" t="s">
        <v>212</v>
      </c>
      <c r="B173" s="79" t="s">
        <v>213</v>
      </c>
      <c r="C173" s="161" t="s">
        <v>277</v>
      </c>
      <c r="D173" s="53">
        <v>496884.74</v>
      </c>
      <c r="E173" s="54">
        <v>496884.7401</v>
      </c>
      <c r="F173" s="63">
        <v>496884.74</v>
      </c>
      <c r="G173" s="56">
        <f t="shared" si="2"/>
        <v>0</v>
      </c>
    </row>
    <row r="174" spans="1:7" ht="30">
      <c r="A174" s="61" t="s">
        <v>214</v>
      </c>
      <c r="B174" s="80" t="s">
        <v>215</v>
      </c>
      <c r="C174" s="165" t="s">
        <v>277</v>
      </c>
      <c r="D174" s="53">
        <v>875317.66</v>
      </c>
      <c r="E174" s="54">
        <v>875317.6617</v>
      </c>
      <c r="F174" s="63">
        <v>875317.66</v>
      </c>
      <c r="G174" s="56">
        <f t="shared" si="2"/>
        <v>0</v>
      </c>
    </row>
    <row r="175" spans="1:7" ht="30">
      <c r="A175" s="61" t="s">
        <v>216</v>
      </c>
      <c r="B175" s="80" t="s">
        <v>217</v>
      </c>
      <c r="C175" s="165" t="s">
        <v>277</v>
      </c>
      <c r="D175" s="53">
        <v>447609.62</v>
      </c>
      <c r="E175" s="54">
        <v>447609.6201</v>
      </c>
      <c r="F175" s="63">
        <v>447609.62</v>
      </c>
      <c r="G175" s="56">
        <f t="shared" si="2"/>
        <v>0</v>
      </c>
    </row>
    <row r="176" spans="1:7" ht="45">
      <c r="A176" s="61" t="s">
        <v>218</v>
      </c>
      <c r="B176" s="79" t="s">
        <v>219</v>
      </c>
      <c r="C176" s="161" t="s">
        <v>277</v>
      </c>
      <c r="D176" s="53">
        <v>572796.63</v>
      </c>
      <c r="E176" s="54">
        <v>572796.63</v>
      </c>
      <c r="F176" s="63">
        <v>572796.63</v>
      </c>
      <c r="G176" s="56">
        <f t="shared" si="2"/>
        <v>0</v>
      </c>
    </row>
    <row r="177" spans="1:7" ht="14.25" customHeight="1">
      <c r="A177" s="57"/>
      <c r="B177" s="80" t="s">
        <v>288</v>
      </c>
      <c r="C177" s="152" t="s">
        <v>277</v>
      </c>
      <c r="D177" s="106">
        <v>51135.7</v>
      </c>
      <c r="E177" s="111"/>
      <c r="F177" s="106"/>
      <c r="G177" s="56">
        <f t="shared" si="2"/>
        <v>51135.7</v>
      </c>
    </row>
    <row r="178" spans="1:7" s="52" customFormat="1" ht="15">
      <c r="A178" s="66"/>
      <c r="B178" s="67" t="s">
        <v>220</v>
      </c>
      <c r="C178" s="152" t="s">
        <v>277</v>
      </c>
      <c r="D178" s="68">
        <f>SUM(D171:D177)</f>
        <v>3761497.74</v>
      </c>
      <c r="E178" s="69">
        <f>SUM(E171:E177)</f>
        <v>3710362.0419</v>
      </c>
      <c r="F178" s="58">
        <f>SUM(F171:F176)</f>
        <v>3710362.0441</v>
      </c>
      <c r="G178" s="70">
        <f t="shared" si="2"/>
        <v>51135.695900000166</v>
      </c>
    </row>
    <row r="179" spans="1:7" ht="14.25" customHeight="1">
      <c r="A179" s="57"/>
      <c r="B179" s="67"/>
      <c r="C179" s="152"/>
      <c r="D179" s="53"/>
      <c r="E179" s="54"/>
      <c r="F179" s="55"/>
      <c r="G179" s="56"/>
    </row>
    <row r="180" spans="1:7" ht="14.25" customHeight="1">
      <c r="A180" s="86" t="s">
        <v>152</v>
      </c>
      <c r="B180" s="182" t="s">
        <v>152</v>
      </c>
      <c r="C180" s="154"/>
      <c r="D180" s="68"/>
      <c r="E180" s="54"/>
      <c r="F180" s="55"/>
      <c r="G180" s="56"/>
    </row>
    <row r="181" spans="1:7" ht="15">
      <c r="A181" s="61" t="s">
        <v>221</v>
      </c>
      <c r="B181" s="79" t="s">
        <v>222</v>
      </c>
      <c r="C181" s="153" t="s">
        <v>277</v>
      </c>
      <c r="D181" s="53">
        <v>48000</v>
      </c>
      <c r="E181" s="54">
        <v>6000</v>
      </c>
      <c r="F181" s="63">
        <v>6000</v>
      </c>
      <c r="G181" s="56">
        <f t="shared" si="2"/>
        <v>42000</v>
      </c>
    </row>
    <row r="182" spans="1:7" ht="15">
      <c r="A182" s="61" t="s">
        <v>223</v>
      </c>
      <c r="B182" s="79" t="s">
        <v>224</v>
      </c>
      <c r="C182" s="153" t="s">
        <v>277</v>
      </c>
      <c r="D182" s="53">
        <v>19000</v>
      </c>
      <c r="E182" s="54">
        <v>0</v>
      </c>
      <c r="F182" s="63">
        <v>0</v>
      </c>
      <c r="G182" s="56">
        <f t="shared" si="2"/>
        <v>19000</v>
      </c>
    </row>
    <row r="183" spans="1:7" ht="15">
      <c r="A183" s="61" t="s">
        <v>225</v>
      </c>
      <c r="B183" s="79" t="s">
        <v>226</v>
      </c>
      <c r="C183" s="153" t="s">
        <v>277</v>
      </c>
      <c r="D183" s="53">
        <v>4000</v>
      </c>
      <c r="E183" s="54">
        <v>1776</v>
      </c>
      <c r="F183" s="63">
        <v>1776</v>
      </c>
      <c r="G183" s="56">
        <f t="shared" si="2"/>
        <v>2224</v>
      </c>
    </row>
    <row r="184" spans="1:7" ht="15">
      <c r="A184" s="61" t="s">
        <v>227</v>
      </c>
      <c r="B184" s="79" t="s">
        <v>228</v>
      </c>
      <c r="C184" s="153" t="s">
        <v>277</v>
      </c>
      <c r="D184" s="53">
        <v>8200</v>
      </c>
      <c r="E184" s="54">
        <v>0</v>
      </c>
      <c r="F184" s="63"/>
      <c r="G184" s="56">
        <f t="shared" si="2"/>
        <v>8200</v>
      </c>
    </row>
    <row r="185" spans="1:7" s="52" customFormat="1" ht="15">
      <c r="A185" s="66"/>
      <c r="B185" s="16" t="s">
        <v>229</v>
      </c>
      <c r="C185" s="164" t="s">
        <v>277</v>
      </c>
      <c r="D185" s="68">
        <f>SUM(D181:D184)</f>
        <v>79200</v>
      </c>
      <c r="E185" s="69">
        <f>SUM(E181:E184)</f>
        <v>7776</v>
      </c>
      <c r="F185" s="68">
        <f>SUM(F181:F184)</f>
        <v>7776</v>
      </c>
      <c r="G185" s="82">
        <f t="shared" si="2"/>
        <v>71424</v>
      </c>
    </row>
    <row r="186" spans="1:7" ht="15">
      <c r="A186" s="120"/>
      <c r="B186" s="17"/>
      <c r="C186" s="157"/>
      <c r="D186" s="121"/>
      <c r="E186" s="122"/>
      <c r="F186" s="55"/>
      <c r="G186" s="56">
        <f t="shared" si="2"/>
        <v>0</v>
      </c>
    </row>
    <row r="187" spans="1:7" s="206" customFormat="1" ht="18.75">
      <c r="A187" s="225" t="s">
        <v>230</v>
      </c>
      <c r="B187" s="226"/>
      <c r="C187" s="207" t="s">
        <v>277</v>
      </c>
      <c r="D187" s="203">
        <f>+D178+D185</f>
        <v>3840697.74</v>
      </c>
      <c r="E187" s="204">
        <f>+E178+E185</f>
        <v>3718138.0419</v>
      </c>
      <c r="F187" s="204">
        <f>+F185+F178</f>
        <v>3718138.0441</v>
      </c>
      <c r="G187" s="205">
        <f t="shared" si="2"/>
        <v>122559.69590000017</v>
      </c>
    </row>
    <row r="188" spans="1:7" s="30" customFormat="1" ht="18.75">
      <c r="A188" s="229" t="s">
        <v>231</v>
      </c>
      <c r="B188" s="230"/>
      <c r="C188" s="161"/>
      <c r="D188" s="53"/>
      <c r="E188" s="54"/>
      <c r="F188" s="53"/>
      <c r="G188" s="56"/>
    </row>
    <row r="189" spans="1:7" ht="14.25" customHeight="1">
      <c r="A189" s="181" t="s">
        <v>152</v>
      </c>
      <c r="B189" s="79"/>
      <c r="C189" s="161"/>
      <c r="D189" s="53"/>
      <c r="E189" s="54"/>
      <c r="F189" s="53"/>
      <c r="G189" s="56"/>
    </row>
    <row r="190" spans="1:7" ht="15">
      <c r="A190" s="61" t="s">
        <v>232</v>
      </c>
      <c r="B190" s="79" t="s">
        <v>233</v>
      </c>
      <c r="C190" s="161" t="s">
        <v>278</v>
      </c>
      <c r="D190" s="53">
        <v>4357.75</v>
      </c>
      <c r="E190" s="54">
        <v>4357.75</v>
      </c>
      <c r="F190" s="53">
        <v>4357.75</v>
      </c>
      <c r="G190" s="56">
        <f t="shared" si="2"/>
        <v>0</v>
      </c>
    </row>
    <row r="191" spans="1:7" ht="15">
      <c r="A191" s="61" t="s">
        <v>234</v>
      </c>
      <c r="B191" s="79" t="s">
        <v>235</v>
      </c>
      <c r="C191" s="161" t="s">
        <v>278</v>
      </c>
      <c r="D191" s="53">
        <v>12120</v>
      </c>
      <c r="E191" s="54">
        <v>9925.3</v>
      </c>
      <c r="F191" s="53">
        <v>9329</v>
      </c>
      <c r="G191" s="56">
        <f t="shared" si="2"/>
        <v>2791</v>
      </c>
    </row>
    <row r="192" spans="1:7" ht="15">
      <c r="A192" s="61" t="s">
        <v>236</v>
      </c>
      <c r="B192" s="79" t="s">
        <v>237</v>
      </c>
      <c r="C192" s="161" t="s">
        <v>278</v>
      </c>
      <c r="D192" s="53">
        <v>9227.6</v>
      </c>
      <c r="E192" s="54">
        <v>2952.6</v>
      </c>
      <c r="F192" s="53">
        <v>2952.6</v>
      </c>
      <c r="G192" s="56">
        <f t="shared" si="2"/>
        <v>6275</v>
      </c>
    </row>
    <row r="193" spans="1:7" ht="15">
      <c r="A193" s="61" t="s">
        <v>238</v>
      </c>
      <c r="B193" s="79" t="s">
        <v>239</v>
      </c>
      <c r="C193" s="161" t="s">
        <v>278</v>
      </c>
      <c r="D193" s="53">
        <v>61430.1</v>
      </c>
      <c r="E193" s="54">
        <v>54220</v>
      </c>
      <c r="F193" s="53">
        <v>54220</v>
      </c>
      <c r="G193" s="56">
        <f t="shared" si="2"/>
        <v>7210.0999999999985</v>
      </c>
    </row>
    <row r="194" spans="1:7" ht="15">
      <c r="A194" s="61" t="s">
        <v>240</v>
      </c>
      <c r="B194" s="79" t="s">
        <v>241</v>
      </c>
      <c r="C194" s="161" t="s">
        <v>278</v>
      </c>
      <c r="D194" s="53">
        <v>65864.55</v>
      </c>
      <c r="E194" s="54">
        <v>36647.73</v>
      </c>
      <c r="F194" s="53">
        <v>38346.84</v>
      </c>
      <c r="G194" s="56">
        <f t="shared" si="2"/>
        <v>27517.710000000006</v>
      </c>
    </row>
    <row r="195" spans="1:7" s="188" customFormat="1" ht="15">
      <c r="A195" s="187"/>
      <c r="B195" s="208" t="s">
        <v>229</v>
      </c>
      <c r="C195" s="209" t="s">
        <v>278</v>
      </c>
      <c r="D195" s="185">
        <f>SUM(D190:D194)</f>
        <v>153000</v>
      </c>
      <c r="E195" s="192">
        <f>SUM(E190:E194)</f>
        <v>108103.38</v>
      </c>
      <c r="F195" s="185">
        <f>SUM(F190:F194)</f>
        <v>109206.19</v>
      </c>
      <c r="G195" s="193">
        <f t="shared" si="2"/>
        <v>43793.81</v>
      </c>
    </row>
    <row r="196" spans="1:7" ht="15.75" thickBot="1">
      <c r="A196" s="120"/>
      <c r="B196" s="18"/>
      <c r="C196" s="159"/>
      <c r="D196" s="123"/>
      <c r="E196" s="124"/>
      <c r="F196" s="55"/>
      <c r="G196" s="101"/>
    </row>
    <row r="197" spans="1:7" s="30" customFormat="1" ht="18.75">
      <c r="A197" s="227" t="s">
        <v>242</v>
      </c>
      <c r="B197" s="231"/>
      <c r="C197" s="160" t="s">
        <v>275</v>
      </c>
      <c r="D197" s="59"/>
      <c r="E197" s="59"/>
      <c r="F197" s="104"/>
      <c r="G197" s="105"/>
    </row>
    <row r="198" spans="1:7" ht="14.25" customHeight="1">
      <c r="A198" s="86" t="s">
        <v>152</v>
      </c>
      <c r="B198" s="93"/>
      <c r="C198" s="154"/>
      <c r="D198" s="68"/>
      <c r="E198" s="54"/>
      <c r="F198" s="55"/>
      <c r="G198" s="56"/>
    </row>
    <row r="199" spans="1:7" ht="15">
      <c r="A199" s="61" t="s">
        <v>243</v>
      </c>
      <c r="B199" s="79" t="s">
        <v>244</v>
      </c>
      <c r="C199" s="161" t="s">
        <v>275</v>
      </c>
      <c r="D199" s="53">
        <v>19030</v>
      </c>
      <c r="E199" s="54">
        <v>19000</v>
      </c>
      <c r="F199" s="63">
        <v>19000</v>
      </c>
      <c r="G199" s="56">
        <f aca="true" t="shared" si="3" ref="G199:G214">+D199-F199</f>
        <v>30</v>
      </c>
    </row>
    <row r="200" spans="1:7" ht="15">
      <c r="A200" s="61" t="s">
        <v>245</v>
      </c>
      <c r="B200" s="79" t="s">
        <v>155</v>
      </c>
      <c r="C200" s="161" t="s">
        <v>275</v>
      </c>
      <c r="D200" s="53">
        <v>40000</v>
      </c>
      <c r="E200" s="54">
        <v>25000</v>
      </c>
      <c r="F200" s="63">
        <v>0</v>
      </c>
      <c r="G200" s="56">
        <f>+D200-F200</f>
        <v>40000</v>
      </c>
    </row>
    <row r="201" spans="1:7" ht="15">
      <c r="A201" s="61" t="s">
        <v>246</v>
      </c>
      <c r="B201" s="79" t="s">
        <v>241</v>
      </c>
      <c r="C201" s="161" t="s">
        <v>275</v>
      </c>
      <c r="D201" s="53">
        <v>91270</v>
      </c>
      <c r="E201" s="54">
        <f>86074.98+4708.62</f>
        <v>90783.59999999999</v>
      </c>
      <c r="F201" s="63">
        <f>86074.98+4708.62</f>
        <v>90783.59999999999</v>
      </c>
      <c r="G201" s="56">
        <f t="shared" si="3"/>
        <v>486.40000000000873</v>
      </c>
    </row>
    <row r="202" spans="1:7" ht="15">
      <c r="A202" s="61" t="s">
        <v>247</v>
      </c>
      <c r="B202" s="79" t="s">
        <v>224</v>
      </c>
      <c r="C202" s="161" t="s">
        <v>275</v>
      </c>
      <c r="D202" s="53">
        <v>2700</v>
      </c>
      <c r="E202" s="54">
        <v>0</v>
      </c>
      <c r="F202" s="63">
        <v>0</v>
      </c>
      <c r="G202" s="56">
        <f t="shared" si="3"/>
        <v>2700</v>
      </c>
    </row>
    <row r="203" spans="1:7" s="188" customFormat="1" ht="15">
      <c r="A203" s="187"/>
      <c r="B203" s="208" t="s">
        <v>229</v>
      </c>
      <c r="C203" s="210" t="s">
        <v>275</v>
      </c>
      <c r="D203" s="185">
        <f>SUM(D199:D202)</f>
        <v>153000</v>
      </c>
      <c r="E203" s="192">
        <f>SUM(E199:E202)</f>
        <v>134783.59999999998</v>
      </c>
      <c r="F203" s="185">
        <f>SUM(F199:F202)</f>
        <v>109783.59999999999</v>
      </c>
      <c r="G203" s="193">
        <f t="shared" si="3"/>
        <v>43216.40000000001</v>
      </c>
    </row>
    <row r="204" spans="1:7" ht="15.75" thickBot="1">
      <c r="A204" s="57"/>
      <c r="B204" s="17"/>
      <c r="C204" s="158"/>
      <c r="D204" s="125"/>
      <c r="E204" s="126"/>
      <c r="F204" s="55"/>
      <c r="G204" s="101">
        <f t="shared" si="3"/>
        <v>0</v>
      </c>
    </row>
    <row r="205" spans="1:7" s="30" customFormat="1" ht="18.75">
      <c r="A205" s="227" t="s">
        <v>248</v>
      </c>
      <c r="B205" s="231"/>
      <c r="C205" s="156" t="s">
        <v>275</v>
      </c>
      <c r="D205" s="59"/>
      <c r="E205" s="59"/>
      <c r="F205" s="104"/>
      <c r="G205" s="105"/>
    </row>
    <row r="206" spans="1:7" ht="14.25" customHeight="1">
      <c r="A206" s="86" t="s">
        <v>152</v>
      </c>
      <c r="B206" s="93"/>
      <c r="C206" s="154"/>
      <c r="D206" s="68"/>
      <c r="E206" s="54"/>
      <c r="F206" s="55"/>
      <c r="G206" s="56"/>
    </row>
    <row r="207" spans="1:7" ht="15">
      <c r="A207" s="61" t="s">
        <v>249</v>
      </c>
      <c r="B207" s="19" t="s">
        <v>250</v>
      </c>
      <c r="C207" s="161" t="s">
        <v>276</v>
      </c>
      <c r="D207" s="53">
        <v>21000</v>
      </c>
      <c r="E207" s="54">
        <v>6197.13</v>
      </c>
      <c r="F207" s="63">
        <v>6197.13</v>
      </c>
      <c r="G207" s="56">
        <f t="shared" si="3"/>
        <v>14802.869999999999</v>
      </c>
    </row>
    <row r="208" spans="1:7" ht="15">
      <c r="A208" s="61" t="s">
        <v>251</v>
      </c>
      <c r="B208" s="19" t="s">
        <v>241</v>
      </c>
      <c r="C208" s="161" t="s">
        <v>276</v>
      </c>
      <c r="D208" s="53">
        <v>48500</v>
      </c>
      <c r="E208" s="54">
        <v>38339.42</v>
      </c>
      <c r="F208" s="63">
        <v>38339.42</v>
      </c>
      <c r="G208" s="56">
        <f t="shared" si="3"/>
        <v>10160.580000000002</v>
      </c>
    </row>
    <row r="209" spans="1:7" ht="15">
      <c r="A209" s="61" t="s">
        <v>252</v>
      </c>
      <c r="B209" s="19" t="s">
        <v>222</v>
      </c>
      <c r="C209" s="161" t="s">
        <v>276</v>
      </c>
      <c r="D209" s="121">
        <v>50000</v>
      </c>
      <c r="E209" s="54">
        <f>29000+15000</f>
        <v>44000</v>
      </c>
      <c r="F209" s="63">
        <v>14000</v>
      </c>
      <c r="G209" s="56">
        <f t="shared" si="3"/>
        <v>36000</v>
      </c>
    </row>
    <row r="210" spans="1:7" ht="15">
      <c r="A210" s="61" t="s">
        <v>253</v>
      </c>
      <c r="B210" s="19" t="s">
        <v>224</v>
      </c>
      <c r="C210" s="161" t="s">
        <v>276</v>
      </c>
      <c r="D210" s="121">
        <v>25000</v>
      </c>
      <c r="E210" s="54">
        <v>22884.26</v>
      </c>
      <c r="F210" s="63">
        <v>22884.26</v>
      </c>
      <c r="G210" s="56">
        <f t="shared" si="3"/>
        <v>2115.7400000000016</v>
      </c>
    </row>
    <row r="211" spans="1:7" ht="15">
      <c r="A211" s="61" t="s">
        <v>254</v>
      </c>
      <c r="B211" s="71" t="s">
        <v>255</v>
      </c>
      <c r="C211" s="161" t="s">
        <v>276</v>
      </c>
      <c r="D211" s="121">
        <v>8500</v>
      </c>
      <c r="E211" s="127">
        <v>4628.7</v>
      </c>
      <c r="F211" s="55">
        <v>4628.7</v>
      </c>
      <c r="G211" s="56">
        <f t="shared" si="3"/>
        <v>3871.3</v>
      </c>
    </row>
    <row r="212" spans="1:7" s="188" customFormat="1" ht="15">
      <c r="A212" s="211"/>
      <c r="B212" s="208" t="s">
        <v>229</v>
      </c>
      <c r="C212" s="209" t="s">
        <v>276</v>
      </c>
      <c r="D212" s="212">
        <f>SUM(D207:D211)</f>
        <v>153000</v>
      </c>
      <c r="E212" s="213">
        <f>SUM(E207:E211)</f>
        <v>116049.50999999998</v>
      </c>
      <c r="F212" s="212">
        <f>SUM(F207:F211)</f>
        <v>86049.51</v>
      </c>
      <c r="G212" s="214">
        <f t="shared" si="3"/>
        <v>66950.49</v>
      </c>
    </row>
    <row r="213" spans="1:7" ht="15.75" thickBot="1">
      <c r="A213" s="36"/>
      <c r="B213" s="3"/>
      <c r="C213" s="162"/>
      <c r="D213" s="128"/>
      <c r="E213" s="129"/>
      <c r="F213" s="128"/>
      <c r="G213" s="34">
        <f t="shared" si="3"/>
        <v>0</v>
      </c>
    </row>
    <row r="214" spans="1:7" s="133" customFormat="1" ht="23.25" customHeight="1" thickBot="1">
      <c r="A214" s="223" t="s">
        <v>229</v>
      </c>
      <c r="B214" s="224"/>
      <c r="C214" s="138"/>
      <c r="D214" s="130">
        <f>+D212+D203+D195+D187+D167+D134</f>
        <v>52843444.81</v>
      </c>
      <c r="E214" s="131">
        <f>+E212+E203+E195+E187+E167+E134</f>
        <v>52156348.4719</v>
      </c>
      <c r="F214" s="130">
        <f>+F212+F203+F195+F187+F167+F134</f>
        <v>52033474.5441</v>
      </c>
      <c r="G214" s="132">
        <f t="shared" si="3"/>
        <v>809970.2659000009</v>
      </c>
    </row>
    <row r="216" ht="15">
      <c r="E216" s="136"/>
    </row>
  </sheetData>
  <sheetProtection/>
  <autoFilter ref="A7:G214"/>
  <mergeCells count="26">
    <mergeCell ref="A4:G4"/>
    <mergeCell ref="A1:G1"/>
    <mergeCell ref="A2:G2"/>
    <mergeCell ref="A3:G3"/>
    <mergeCell ref="A8:B8"/>
    <mergeCell ref="A9:B9"/>
    <mergeCell ref="A27:B27"/>
    <mergeCell ref="A60:B60"/>
    <mergeCell ref="A158:B158"/>
    <mergeCell ref="A90:B90"/>
    <mergeCell ref="A45:B45"/>
    <mergeCell ref="A54:B54"/>
    <mergeCell ref="A117:B117"/>
    <mergeCell ref="A122:B122"/>
    <mergeCell ref="A123:B123"/>
    <mergeCell ref="A124:B124"/>
    <mergeCell ref="A134:B134"/>
    <mergeCell ref="A136:B136"/>
    <mergeCell ref="A137:B137"/>
    <mergeCell ref="A205:B205"/>
    <mergeCell ref="A214:B214"/>
    <mergeCell ref="A167:B167"/>
    <mergeCell ref="A169:B169"/>
    <mergeCell ref="A187:B187"/>
    <mergeCell ref="A188:B188"/>
    <mergeCell ref="A197:B197"/>
  </mergeCells>
  <printOptions horizontalCentered="1"/>
  <pageMargins left="0.7086614173228347" right="0.7086614173228347" top="0.35433070866141736" bottom="0.35433070866141736" header="0.31496062992125984" footer="0.31496062992125984"/>
  <pageSetup fitToHeight="77" fitToWidth="1" horizontalDpi="600" verticalDpi="600" orientation="landscape" scale="58" r:id="rId2"/>
  <rowBreaks count="1" manualBreakCount="1">
    <brk id="15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Enedina Huerta Palacios</dc:creator>
  <cp:keywords/>
  <dc:description/>
  <cp:lastModifiedBy>Usuario</cp:lastModifiedBy>
  <cp:lastPrinted>2014-10-21T17:27:43Z</cp:lastPrinted>
  <dcterms:created xsi:type="dcterms:W3CDTF">2013-11-30T02:09:28Z</dcterms:created>
  <dcterms:modified xsi:type="dcterms:W3CDTF">2014-11-27T18:46:02Z</dcterms:modified>
  <cp:category/>
  <cp:version/>
  <cp:contentType/>
  <cp:contentStatus/>
</cp:coreProperties>
</file>